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DT" sheetId="1" r:id="rId1"/>
    <sheet name="PERFECT INFO BOTH" sheetId="2" r:id="rId2"/>
    <sheet name="DT PERFECT MAKE" sheetId="3" r:id="rId3"/>
    <sheet name="DT PERFECT BUY" sheetId="4" r:id="rId4"/>
    <sheet name="Buy Uncertainty" sheetId="5" r:id="rId5"/>
    <sheet name="Make Uncertainty" sheetId="6" r:id="rId6"/>
    <sheet name="treeCalc_6" sheetId="7" state="hidden" r:id="rId7"/>
    <sheet name="treeCalc_5" sheetId="8" state="hidden" r:id="rId8"/>
    <sheet name="treeCalc_4" sheetId="9" state="hidden" r:id="rId9"/>
    <sheet name="treeCalc_3" sheetId="10" state="hidden" r:id="rId10"/>
    <sheet name="treeCalc_2" sheetId="11" state="hidden" r:id="rId11"/>
    <sheet name="treeCalc_1" sheetId="12" state="hidden" r:id="rId12"/>
  </sheet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PTreeObjectReference(PTDecisionTree_1,'treeCalc_1'!$A$1)</definedName>
    <definedName name="PTree_RiskProfile_PathsToAnalyze" hidden="1">1</definedName>
    <definedName name="PTree_RiskProfile_StartingNode" hidden="1">PTreeObjectReference(NULL,NULL)</definedName>
    <definedName name="treeList" hidden="1">"11111100000000000000000000000000000000000000000000000000000000000000000000000000000000000000000000000000000000000000000000000000000000000000000000000000000000000000000000000000000000000000000000000000"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<sst xmlns="http://schemas.openxmlformats.org/spreadsheetml/2006/main" count="731" uniqueCount="135">
  <si>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</si>
  <si>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</si>
  <si>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</si>
  <si>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</si>
  <si>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</si>
  <si>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</si>
  <si>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</si>
  <si>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</si>
  <si>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</si>
  <si>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</si>
  <si>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</si>
  <si>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</si>
  <si>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</si>
  <si>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</si>
  <si>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</si>
  <si>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</si>
  <si>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</si>
  <si>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</si>
  <si>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</si>
  <si>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</si>
  <si>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</si>
  <si>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</si>
  <si>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</si>
  <si>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</si>
  <si>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</si>
  <si>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</si>
  <si>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</si>
  <si>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</si>
  <si>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</si>
  <si>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</si>
  <si>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</si>
  <si>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</si>
  <si>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</si>
  <si>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</si>
  <si>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</si>
  <si>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</si>
  <si>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5.5.0</t>
  </si>
  <si>
    <t>5.0.0</t>
  </si>
  <si>
    <t>&lt;NF&gt;</t>
  </si>
  <si>
    <t>Automatic</t>
  </si>
  <si>
    <t/>
  </si>
  <si>
    <t>DEFAULT</t>
  </si>
  <si>
    <t>Decision</t>
  </si>
  <si>
    <t>2,0,0,2,2,3,0,0,0</t>
  </si>
  <si>
    <t>Branch #1</t>
  </si>
  <si>
    <t>Branch #2</t>
  </si>
  <si>
    <t>Chance</t>
  </si>
  <si>
    <t>4,0,0,0,2,0,0</t>
  </si>
  <si>
    <t>1,0,0,4,4,5,6,7,1,0,0</t>
  </si>
  <si>
    <t>Branch #3</t>
  </si>
  <si>
    <t>Branch #4</t>
  </si>
  <si>
    <t>Make</t>
  </si>
  <si>
    <t>Buy</t>
  </si>
  <si>
    <t>4,0,0,0,3,0,0</t>
  </si>
  <si>
    <t>1,0,0,4,8,9,10,11,1,0,0</t>
  </si>
  <si>
    <t>0,1,1,0,0,Exponential, 0,0,0,0,-1,-1,.0001</t>
  </si>
  <si>
    <t>Food Processor</t>
  </si>
  <si>
    <t>0,2,1,0,0,Exponential, 0,0,-1,0,-1,-1,.0001</t>
  </si>
  <si>
    <t>1,0,0,4,2,3,4,5,0,0,0</t>
  </si>
  <si>
    <t>4,0,0,0,1,0,0</t>
  </si>
  <si>
    <t>Make Uncertainty</t>
  </si>
  <si>
    <t>0,3,1,0,0,Exponential, 0,0,-1,0,-1,-1,.0001</t>
  </si>
  <si>
    <t>Buy Uncertainty</t>
  </si>
  <si>
    <t>Perfect Info BUY</t>
  </si>
  <si>
    <t>2,0,0,3,2,3,4,0,0,0</t>
  </si>
  <si>
    <t>Reference</t>
  </si>
  <si>
    <t>5,0,0,0,1,2,0</t>
  </si>
  <si>
    <t>5,0,0,0,1,3,0</t>
  </si>
  <si>
    <t>"Buy"</t>
  </si>
  <si>
    <t>1,0,0,4,5,6,7,8,1,0,0</t>
  </si>
  <si>
    <t>4,0,0,0,5,0,0</t>
  </si>
  <si>
    <t>2,0,0,2,9,10,4,0,0</t>
  </si>
  <si>
    <t>5,0,0,0,5,2,0</t>
  </si>
  <si>
    <t>2,0,0,2,11,12,4,0,0</t>
  </si>
  <si>
    <t>4,0,0,0,6,0,0</t>
  </si>
  <si>
    <t>5,0,0,0,6,2,0</t>
  </si>
  <si>
    <t>2,0,0,2,13,14,4,0,0</t>
  </si>
  <si>
    <t>4,0,0,0,7,0,0</t>
  </si>
  <si>
    <t>5,0,0,0,7,2,0</t>
  </si>
  <si>
    <t>2,0,0,2,15,16,4,0,0</t>
  </si>
  <si>
    <t>4,0,0,0,8,0,0</t>
  </si>
  <si>
    <t>5,0,0,0,8,2,0</t>
  </si>
  <si>
    <t>EVPI BUY</t>
  </si>
  <si>
    <t>0,4,1,0,0,Exponential, 0,0,0,0,-1,-1,.0001</t>
  </si>
  <si>
    <t>Perfect Info MAKE</t>
  </si>
  <si>
    <t>"Make"</t>
  </si>
  <si>
    <t>5,0,0,0,5,3,0</t>
  </si>
  <si>
    <t>0,5,1,0,0,Exponential, 0,0,0,0,-1,-1,.0001</t>
  </si>
  <si>
    <t>5,0,0,0,6,3,0</t>
  </si>
  <si>
    <t>5,0,0,0,7,3,0</t>
  </si>
  <si>
    <t>5,0,0,0,8,3,0</t>
  </si>
  <si>
    <t>Perfect Info BOTH</t>
  </si>
  <si>
    <t>2,9,11,13,15,2,2</t>
  </si>
  <si>
    <t>4,4,4,4,4,5,6</t>
  </si>
  <si>
    <t>3,3,10,12,14,16,3</t>
  </si>
  <si>
    <t>4,5,5,5,5,5,6</t>
  </si>
  <si>
    <t>1,0,0,4,9,10,11,12,4,0,0</t>
  </si>
  <si>
    <t>"Buy Make"</t>
  </si>
  <si>
    <t>4,0,0,0,9,0,0</t>
  </si>
  <si>
    <t>2,0,0,2,13,14,5,0,0</t>
  </si>
  <si>
    <t>2,0,0,2,15,16,5,0,0</t>
  </si>
  <si>
    <t>4,0,0,0,10,0,0</t>
  </si>
  <si>
    <t>2,0,0,2,17,18,5,0,0</t>
  </si>
  <si>
    <t>4,0,0,0,11,0,0</t>
  </si>
  <si>
    <t>2,0,0,2,19,20,5,0,0</t>
  </si>
  <si>
    <t>4,0,0,0,12,0,0</t>
  </si>
  <si>
    <t>1,0,0,4,21,24,27,30,4,0,0</t>
  </si>
  <si>
    <t>2,0,0,2,22,23,6,0,0</t>
  </si>
  <si>
    <t>4,0,0,0,21,0,0</t>
  </si>
  <si>
    <t>2,0,0,2,25,26,6,0,0</t>
  </si>
  <si>
    <t>4,0,0,0,24,0,0</t>
  </si>
  <si>
    <t>2,0,0,2,28,29,6,0,0</t>
  </si>
  <si>
    <t>4,0,0,0,27,0,0</t>
  </si>
  <si>
    <t>2,0,0,2,31,32,6,0,0</t>
  </si>
  <si>
    <t>4,0,0,0,30,0,0</t>
  </si>
  <si>
    <t>1,0,0,4,33,36,39,42,4,0,0</t>
  </si>
  <si>
    <t>2,0,0,2,34,35,7,0,0</t>
  </si>
  <si>
    <t>4,0,0,0,33,0,0</t>
  </si>
  <si>
    <t>2,0,0,2,37,38,7,0,0</t>
  </si>
  <si>
    <t>4,0,0,0,36,0,0</t>
  </si>
  <si>
    <t>2,0,0,2,40,41,7,0,0</t>
  </si>
  <si>
    <t>4,0,0,0,39,0,0</t>
  </si>
  <si>
    <t>2,0,0,2,43,44,7,0,0</t>
  </si>
  <si>
    <t>4,0,0,0,42,0,0</t>
  </si>
  <si>
    <t>1,0,0,4,45,48,51,54,4,0,0</t>
  </si>
  <si>
    <t>2,0,0,2,46,47,8,0,0</t>
  </si>
  <si>
    <t>4,0,0,0,45,0,0</t>
  </si>
  <si>
    <t>2,0,0,2,49,50,8,0,0</t>
  </si>
  <si>
    <t>4,0,0,0,48,0,0</t>
  </si>
  <si>
    <t>2,0,0,2,52,53,8,0,0</t>
  </si>
  <si>
    <t>4,0,0,0,51,0,0</t>
  </si>
  <si>
    <t>2,0,0,2,55,56,8,0,0</t>
  </si>
  <si>
    <t>4,0,0,0,54,0,0</t>
  </si>
  <si>
    <t>EVPI BOTH</t>
  </si>
  <si>
    <t>0,6,1,0,0,Exponential, 0,0,0,0,-1,-1,.0001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</si>
</sst>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0001]0.0###%;[=0]0.0%;0.00E+00"/>
  </numFmts>
  <fonts count="10"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35</xdr:row>
      <xdr:rowOff>152400</xdr:rowOff>
    </xdr:from>
    <xdr:to>
      <xdr:col>6</xdr:col>
      <xdr:colOff>0</xdr:colOff>
      <xdr:row>35</xdr:row>
      <xdr:rowOff>152400</xdr:rowOff>
    </xdr:to>
    <xdr:sp macro="[1]!PtreeEvent_ObjectClick">
      <xdr:nvSpPr>
        <xdr:cNvPr id="1" name="PTObj_DBranchHLine_1_11"/>
        <xdr:cNvSpPr>
          <a:spLocks/>
        </xdr:cNvSpPr>
      </xdr:nvSpPr>
      <xdr:spPr>
        <a:xfrm>
          <a:off x="5105400" y="58197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35</xdr:row>
      <xdr:rowOff>152400</xdr:rowOff>
    </xdr:to>
    <xdr:sp macro="[1]!PtreeEvent_ObjectClick">
      <xdr:nvSpPr>
        <xdr:cNvPr id="2" name="PTObj_DBranchDLine_1_11"/>
        <xdr:cNvSpPr>
          <a:spLocks/>
        </xdr:cNvSpPr>
      </xdr:nvSpPr>
      <xdr:spPr>
        <a:xfrm>
          <a:off x="4953000" y="48482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33</xdr:row>
      <xdr:rowOff>152400</xdr:rowOff>
    </xdr:from>
    <xdr:to>
      <xdr:col>6</xdr:col>
      <xdr:colOff>0</xdr:colOff>
      <xdr:row>33</xdr:row>
      <xdr:rowOff>152400</xdr:rowOff>
    </xdr:to>
    <xdr:sp macro="[1]!PtreeEvent_ObjectClick">
      <xdr:nvSpPr>
        <xdr:cNvPr id="3" name="PTObj_DBranchHLine_1_10"/>
        <xdr:cNvSpPr>
          <a:spLocks/>
        </xdr:cNvSpPr>
      </xdr:nvSpPr>
      <xdr:spPr>
        <a:xfrm>
          <a:off x="5105400" y="5495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33</xdr:row>
      <xdr:rowOff>152400</xdr:rowOff>
    </xdr:to>
    <xdr:sp macro="[1]!PtreeEvent_ObjectClick">
      <xdr:nvSpPr>
        <xdr:cNvPr id="4" name="PTObj_DBranchDLine_1_10"/>
        <xdr:cNvSpPr>
          <a:spLocks/>
        </xdr:cNvSpPr>
      </xdr:nvSpPr>
      <xdr:spPr>
        <a:xfrm>
          <a:off x="4953000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152400</xdr:rowOff>
    </xdr:from>
    <xdr:to>
      <xdr:col>6</xdr:col>
      <xdr:colOff>0</xdr:colOff>
      <xdr:row>31</xdr:row>
      <xdr:rowOff>152400</xdr:rowOff>
    </xdr:to>
    <xdr:sp macro="[1]!PtreeEvent_ObjectClick">
      <xdr:nvSpPr>
        <xdr:cNvPr id="5" name="PTObj_DBranchHLine_1_9"/>
        <xdr:cNvSpPr>
          <a:spLocks/>
        </xdr:cNvSpPr>
      </xdr:nvSpPr>
      <xdr:spPr>
        <a:xfrm>
          <a:off x="5105400" y="5172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31</xdr:row>
      <xdr:rowOff>152400</xdr:rowOff>
    </xdr:to>
    <xdr:sp macro="[1]!PtreeEvent_ObjectClick">
      <xdr:nvSpPr>
        <xdr:cNvPr id="6" name="PTObj_DBranchDLine_1_9"/>
        <xdr:cNvSpPr>
          <a:spLocks/>
        </xdr:cNvSpPr>
      </xdr:nvSpPr>
      <xdr:spPr>
        <a:xfrm>
          <a:off x="4953000" y="48482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7" name="PTObj_DBranchHLine_1_8"/>
        <xdr:cNvSpPr>
          <a:spLocks/>
        </xdr:cNvSpPr>
      </xdr:nvSpPr>
      <xdr:spPr>
        <a:xfrm>
          <a:off x="5105400" y="452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152400</xdr:rowOff>
    </xdr:from>
    <xdr:to>
      <xdr:col>5</xdr:col>
      <xdr:colOff>228600</xdr:colOff>
      <xdr:row>29</xdr:row>
      <xdr:rowOff>152400</xdr:rowOff>
    </xdr:to>
    <xdr:sp macro="[1]!PtreeEvent_ObjectClick">
      <xdr:nvSpPr>
        <xdr:cNvPr id="8" name="PTObj_DBranchDLine_1_8"/>
        <xdr:cNvSpPr>
          <a:spLocks/>
        </xdr:cNvSpPr>
      </xdr:nvSpPr>
      <xdr:spPr>
        <a:xfrm flipV="1">
          <a:off x="4953000" y="4524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152400</xdr:rowOff>
    </xdr:from>
    <xdr:to>
      <xdr:col>5</xdr:col>
      <xdr:colOff>0</xdr:colOff>
      <xdr:row>29</xdr:row>
      <xdr:rowOff>152400</xdr:rowOff>
    </xdr:to>
    <xdr:sp macro="[1]!PtreeEvent_ObjectClick">
      <xdr:nvSpPr>
        <xdr:cNvPr id="9" name="PTObj_DBranchHLine_1_3"/>
        <xdr:cNvSpPr>
          <a:spLocks/>
        </xdr:cNvSpPr>
      </xdr:nvSpPr>
      <xdr:spPr>
        <a:xfrm>
          <a:off x="3505200" y="4848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152400</xdr:rowOff>
    </xdr:from>
    <xdr:to>
      <xdr:col>4</xdr:col>
      <xdr:colOff>228600</xdr:colOff>
      <xdr:row>29</xdr:row>
      <xdr:rowOff>152400</xdr:rowOff>
    </xdr:to>
    <xdr:sp macro="[1]!PtreeEvent_ObjectClick">
      <xdr:nvSpPr>
        <xdr:cNvPr id="10" name="PTObj_DBranchDLine_1_3"/>
        <xdr:cNvSpPr>
          <a:spLocks/>
        </xdr:cNvSpPr>
      </xdr:nvSpPr>
      <xdr:spPr>
        <a:xfrm>
          <a:off x="3352800" y="42005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152400</xdr:rowOff>
    </xdr:from>
    <xdr:to>
      <xdr:col>6</xdr:col>
      <xdr:colOff>0</xdr:colOff>
      <xdr:row>23</xdr:row>
      <xdr:rowOff>152400</xdr:rowOff>
    </xdr:to>
    <xdr:sp macro="[1]!PtreeEvent_ObjectClick">
      <xdr:nvSpPr>
        <xdr:cNvPr id="11" name="PTObj_DBranchHLine_1_7"/>
        <xdr:cNvSpPr>
          <a:spLocks/>
        </xdr:cNvSpPr>
      </xdr:nvSpPr>
      <xdr:spPr>
        <a:xfrm>
          <a:off x="5105400" y="387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12" name="PTObj_DBranchDLine_1_7"/>
        <xdr:cNvSpPr>
          <a:spLocks/>
        </xdr:cNvSpPr>
      </xdr:nvSpPr>
      <xdr:spPr>
        <a:xfrm>
          <a:off x="4953000" y="29051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3" name="PTObj_DBranchHLine_1_6"/>
        <xdr:cNvSpPr>
          <a:spLocks/>
        </xdr:cNvSpPr>
      </xdr:nvSpPr>
      <xdr:spPr>
        <a:xfrm>
          <a:off x="5105400" y="3552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21</xdr:row>
      <xdr:rowOff>152400</xdr:rowOff>
    </xdr:to>
    <xdr:sp macro="[1]!PtreeEvent_ObjectClick">
      <xdr:nvSpPr>
        <xdr:cNvPr id="14" name="PTObj_DBranchDLine_1_6"/>
        <xdr:cNvSpPr>
          <a:spLocks/>
        </xdr:cNvSpPr>
      </xdr:nvSpPr>
      <xdr:spPr>
        <a:xfrm>
          <a:off x="4953000" y="29051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152400</xdr:rowOff>
    </xdr:from>
    <xdr:to>
      <xdr:col>6</xdr:col>
      <xdr:colOff>0</xdr:colOff>
      <xdr:row>19</xdr:row>
      <xdr:rowOff>152400</xdr:rowOff>
    </xdr:to>
    <xdr:sp macro="[1]!PtreeEvent_ObjectClick">
      <xdr:nvSpPr>
        <xdr:cNvPr id="15" name="PTObj_DBranchHLine_1_5"/>
        <xdr:cNvSpPr>
          <a:spLocks/>
        </xdr:cNvSpPr>
      </xdr:nvSpPr>
      <xdr:spPr>
        <a:xfrm>
          <a:off x="5105400" y="3228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19</xdr:row>
      <xdr:rowOff>152400</xdr:rowOff>
    </xdr:to>
    <xdr:sp macro="[1]!PtreeEvent_ObjectClick">
      <xdr:nvSpPr>
        <xdr:cNvPr id="16" name="PTObj_DBranchDLine_1_5"/>
        <xdr:cNvSpPr>
          <a:spLocks/>
        </xdr:cNvSpPr>
      </xdr:nvSpPr>
      <xdr:spPr>
        <a:xfrm>
          <a:off x="4953000" y="2905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17" name="PTObj_DBranchHLine_1_4"/>
        <xdr:cNvSpPr>
          <a:spLocks/>
        </xdr:cNvSpPr>
      </xdr:nvSpPr>
      <xdr:spPr>
        <a:xfrm>
          <a:off x="5105400" y="2581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8" name="PTObj_DBranchDLine_1_4"/>
        <xdr:cNvSpPr>
          <a:spLocks/>
        </xdr:cNvSpPr>
      </xdr:nvSpPr>
      <xdr:spPr>
        <a:xfrm flipV="1">
          <a:off x="4953000" y="25812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152400</xdr:rowOff>
    </xdr:from>
    <xdr:to>
      <xdr:col>5</xdr:col>
      <xdr:colOff>0</xdr:colOff>
      <xdr:row>17</xdr:row>
      <xdr:rowOff>152400</xdr:rowOff>
    </xdr:to>
    <xdr:sp macro="[1]!PtreeEvent_ObjectClick">
      <xdr:nvSpPr>
        <xdr:cNvPr id="19" name="PTObj_DBranchHLine_1_2"/>
        <xdr:cNvSpPr>
          <a:spLocks/>
        </xdr:cNvSpPr>
      </xdr:nvSpPr>
      <xdr:spPr>
        <a:xfrm>
          <a:off x="3505200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152400</xdr:rowOff>
    </xdr:from>
    <xdr:to>
      <xdr:col>4</xdr:col>
      <xdr:colOff>228600</xdr:colOff>
      <xdr:row>25</xdr:row>
      <xdr:rowOff>152400</xdr:rowOff>
    </xdr:to>
    <xdr:sp macro="[1]!PtreeEvent_ObjectClick">
      <xdr:nvSpPr>
        <xdr:cNvPr id="20" name="PTObj_DBranchDLine_1_2"/>
        <xdr:cNvSpPr>
          <a:spLocks/>
        </xdr:cNvSpPr>
      </xdr:nvSpPr>
      <xdr:spPr>
        <a:xfrm flipV="1">
          <a:off x="3352800" y="2905125"/>
          <a:ext cx="1524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</xdr:row>
      <xdr:rowOff>152400</xdr:rowOff>
    </xdr:from>
    <xdr:to>
      <xdr:col>4</xdr:col>
      <xdr:colOff>0</xdr:colOff>
      <xdr:row>25</xdr:row>
      <xdr:rowOff>152400</xdr:rowOff>
    </xdr:to>
    <xdr:sp macro="[1]!PtreeEvent_ObjectClick">
      <xdr:nvSpPr>
        <xdr:cNvPr id="21" name="PTObj_DBranchHLine_1_1"/>
        <xdr:cNvSpPr>
          <a:spLocks/>
        </xdr:cNvSpPr>
      </xdr:nvSpPr>
      <xdr:spPr>
        <a:xfrm>
          <a:off x="2009775" y="4200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76200</xdr:rowOff>
    </xdr:from>
    <xdr:ext cx="161925" cy="161925"/>
    <xdr:sp macro="[1]!PtreeEvent_ObjectClick">
      <xdr:nvSpPr>
        <xdr:cNvPr id="22" name="PTObj_DNode_1_1"/>
        <xdr:cNvSpPr>
          <a:spLocks/>
        </xdr:cNvSpPr>
      </xdr:nvSpPr>
      <xdr:spPr>
        <a:xfrm>
          <a:off x="3276600" y="41243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25</xdr:row>
      <xdr:rowOff>66675</xdr:rowOff>
    </xdr:from>
    <xdr:ext cx="800100" cy="171450"/>
    <xdr:sp macro="[1]!PtreeEvent_ObjectClick">
      <xdr:nvSpPr>
        <xdr:cNvPr id="23" name="PTObj_DBranchName_1_1"/>
        <xdr:cNvSpPr txBox="1">
          <a:spLocks noChangeArrowheads="1"/>
        </xdr:cNvSpPr>
      </xdr:nvSpPr>
      <xdr:spPr>
        <a:xfrm>
          <a:off x="2047875" y="41148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Food Processor</a:t>
          </a:r>
        </a:p>
      </xdr:txBody>
    </xdr:sp>
    <xdr:clientData/>
  </xdr:oneCellAnchor>
  <xdr:oneCellAnchor>
    <xdr:from>
      <xdr:col>5</xdr:col>
      <xdr:colOff>0</xdr:colOff>
      <xdr:row>17</xdr:row>
      <xdr:rowOff>76200</xdr:rowOff>
    </xdr:from>
    <xdr:ext cx="161925" cy="161925"/>
    <xdr:sp macro="[1]!PtreeEvent_ObjectClick">
      <xdr:nvSpPr>
        <xdr:cNvPr id="24" name="PTObj_DNode_1_2"/>
        <xdr:cNvSpPr>
          <a:spLocks/>
        </xdr:cNvSpPr>
      </xdr:nvSpPr>
      <xdr:spPr>
        <a:xfrm>
          <a:off x="4876800" y="28289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17</xdr:row>
      <xdr:rowOff>66675</xdr:rowOff>
    </xdr:from>
    <xdr:ext cx="304800" cy="171450"/>
    <xdr:sp macro="[1]!PtreeEvent_ObjectClick">
      <xdr:nvSpPr>
        <xdr:cNvPr id="25" name="PTObj_DBranchName_1_2"/>
        <xdr:cNvSpPr txBox="1">
          <a:spLocks noChangeArrowheads="1"/>
        </xdr:cNvSpPr>
      </xdr:nvSpPr>
      <xdr:spPr>
        <a:xfrm>
          <a:off x="3543300" y="28194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26" name="PTObj_DNode_1_4"/>
        <xdr:cNvSpPr>
          <a:spLocks/>
        </xdr:cNvSpPr>
      </xdr:nvSpPr>
      <xdr:spPr>
        <a:xfrm rot="16200000">
          <a:off x="6486525" y="2505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542925" cy="171450"/>
    <xdr:sp macro="[1]!PtreeEvent_ObjectClick">
      <xdr:nvSpPr>
        <xdr:cNvPr id="27" name="PTObj_DBranchName_1_4"/>
        <xdr:cNvSpPr txBox="1">
          <a:spLocks noChangeArrowheads="1"/>
        </xdr:cNvSpPr>
      </xdr:nvSpPr>
      <xdr:spPr>
        <a:xfrm>
          <a:off x="5143500" y="24955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19</xdr:row>
      <xdr:rowOff>76200</xdr:rowOff>
    </xdr:from>
    <xdr:ext cx="161925" cy="161925"/>
    <xdr:sp macro="[1]!PtreeEvent_ObjectClick">
      <xdr:nvSpPr>
        <xdr:cNvPr id="28" name="PTObj_DNode_1_5"/>
        <xdr:cNvSpPr>
          <a:spLocks/>
        </xdr:cNvSpPr>
      </xdr:nvSpPr>
      <xdr:spPr>
        <a:xfrm rot="16200000">
          <a:off x="6486525" y="31527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19</xdr:row>
      <xdr:rowOff>66675</xdr:rowOff>
    </xdr:from>
    <xdr:ext cx="542925" cy="171450"/>
    <xdr:sp macro="[1]!PtreeEvent_ObjectClick">
      <xdr:nvSpPr>
        <xdr:cNvPr id="29" name="PTObj_DBranchName_1_5"/>
        <xdr:cNvSpPr txBox="1">
          <a:spLocks noChangeArrowheads="1"/>
        </xdr:cNvSpPr>
      </xdr:nvSpPr>
      <xdr:spPr>
        <a:xfrm>
          <a:off x="5143500" y="31432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0" name="PTObj_DNode_1_6"/>
        <xdr:cNvSpPr>
          <a:spLocks/>
        </xdr:cNvSpPr>
      </xdr:nvSpPr>
      <xdr:spPr>
        <a:xfrm rot="16200000">
          <a:off x="6486525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542925" cy="171450"/>
    <xdr:sp macro="[1]!PtreeEvent_ObjectClick">
      <xdr:nvSpPr>
        <xdr:cNvPr id="31" name="PTObj_DBranchName_1_6"/>
        <xdr:cNvSpPr txBox="1">
          <a:spLocks noChangeArrowheads="1"/>
        </xdr:cNvSpPr>
      </xdr:nvSpPr>
      <xdr:spPr>
        <a:xfrm>
          <a:off x="5143500" y="34671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23</xdr:row>
      <xdr:rowOff>76200</xdr:rowOff>
    </xdr:from>
    <xdr:ext cx="161925" cy="161925"/>
    <xdr:sp macro="[1]!PtreeEvent_ObjectClick">
      <xdr:nvSpPr>
        <xdr:cNvPr id="32" name="PTObj_DNode_1_7"/>
        <xdr:cNvSpPr>
          <a:spLocks/>
        </xdr:cNvSpPr>
      </xdr:nvSpPr>
      <xdr:spPr>
        <a:xfrm rot="16200000">
          <a:off x="6486525" y="38004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23</xdr:row>
      <xdr:rowOff>66675</xdr:rowOff>
    </xdr:from>
    <xdr:ext cx="542925" cy="171450"/>
    <xdr:sp macro="[1]!PtreeEvent_ObjectClick">
      <xdr:nvSpPr>
        <xdr:cNvPr id="33" name="PTObj_DBranchName_1_7"/>
        <xdr:cNvSpPr txBox="1">
          <a:spLocks noChangeArrowheads="1"/>
        </xdr:cNvSpPr>
      </xdr:nvSpPr>
      <xdr:spPr>
        <a:xfrm>
          <a:off x="5143500" y="37909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61925" cy="161925"/>
    <xdr:sp macro="[1]!PtreeEvent_ObjectClick">
      <xdr:nvSpPr>
        <xdr:cNvPr id="34" name="PTObj_DNode_1_3"/>
        <xdr:cNvSpPr>
          <a:spLocks/>
        </xdr:cNvSpPr>
      </xdr:nvSpPr>
      <xdr:spPr>
        <a:xfrm>
          <a:off x="4876800" y="47720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29</xdr:row>
      <xdr:rowOff>66675</xdr:rowOff>
    </xdr:from>
    <xdr:ext cx="247650" cy="171450"/>
    <xdr:sp macro="[1]!PtreeEvent_ObjectClick">
      <xdr:nvSpPr>
        <xdr:cNvPr id="35" name="PTObj_DBranchName_1_3"/>
        <xdr:cNvSpPr txBox="1">
          <a:spLocks noChangeArrowheads="1"/>
        </xdr:cNvSpPr>
      </xdr:nvSpPr>
      <xdr:spPr>
        <a:xfrm>
          <a:off x="3543300" y="47625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1_8"/>
        <xdr:cNvSpPr>
          <a:spLocks/>
        </xdr:cNvSpPr>
      </xdr:nvSpPr>
      <xdr:spPr>
        <a:xfrm rot="16200000">
          <a:off x="6486525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542925" cy="171450"/>
    <xdr:sp macro="[1]!PtreeEvent_ObjectClick">
      <xdr:nvSpPr>
        <xdr:cNvPr id="37" name="PTObj_DBranchName_1_8"/>
        <xdr:cNvSpPr txBox="1">
          <a:spLocks noChangeArrowheads="1"/>
        </xdr:cNvSpPr>
      </xdr:nvSpPr>
      <xdr:spPr>
        <a:xfrm>
          <a:off x="5143500" y="44386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161925" cy="161925"/>
    <xdr:sp macro="[1]!PtreeEvent_ObjectClick">
      <xdr:nvSpPr>
        <xdr:cNvPr id="38" name="PTObj_DNode_1_9"/>
        <xdr:cNvSpPr>
          <a:spLocks/>
        </xdr:cNvSpPr>
      </xdr:nvSpPr>
      <xdr:spPr>
        <a:xfrm rot="16200000">
          <a:off x="648652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31</xdr:row>
      <xdr:rowOff>66675</xdr:rowOff>
    </xdr:from>
    <xdr:ext cx="542925" cy="171450"/>
    <xdr:sp macro="[1]!PtreeEvent_ObjectClick">
      <xdr:nvSpPr>
        <xdr:cNvPr id="39" name="PTObj_DBranchName_1_9"/>
        <xdr:cNvSpPr txBox="1">
          <a:spLocks noChangeArrowheads="1"/>
        </xdr:cNvSpPr>
      </xdr:nvSpPr>
      <xdr:spPr>
        <a:xfrm>
          <a:off x="5143500" y="50863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161925" cy="161925"/>
    <xdr:sp macro="[1]!PtreeEvent_ObjectClick">
      <xdr:nvSpPr>
        <xdr:cNvPr id="40" name="PTObj_DNode_1_10"/>
        <xdr:cNvSpPr>
          <a:spLocks/>
        </xdr:cNvSpPr>
      </xdr:nvSpPr>
      <xdr:spPr>
        <a:xfrm rot="16200000">
          <a:off x="6486525" y="54197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33</xdr:row>
      <xdr:rowOff>66675</xdr:rowOff>
    </xdr:from>
    <xdr:ext cx="542925" cy="171450"/>
    <xdr:sp macro="[1]!PtreeEvent_ObjectClick">
      <xdr:nvSpPr>
        <xdr:cNvPr id="41" name="PTObj_DBranchName_1_10"/>
        <xdr:cNvSpPr txBox="1">
          <a:spLocks noChangeArrowheads="1"/>
        </xdr:cNvSpPr>
      </xdr:nvSpPr>
      <xdr:spPr>
        <a:xfrm>
          <a:off x="5143500" y="54102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35</xdr:row>
      <xdr:rowOff>76200</xdr:rowOff>
    </xdr:from>
    <xdr:ext cx="161925" cy="161925"/>
    <xdr:sp macro="[1]!PtreeEvent_ObjectClick">
      <xdr:nvSpPr>
        <xdr:cNvPr id="42" name="PTObj_DNode_1_11"/>
        <xdr:cNvSpPr>
          <a:spLocks/>
        </xdr:cNvSpPr>
      </xdr:nvSpPr>
      <xdr:spPr>
        <a:xfrm rot="16200000">
          <a:off x="648652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35</xdr:row>
      <xdr:rowOff>66675</xdr:rowOff>
    </xdr:from>
    <xdr:ext cx="542925" cy="171450"/>
    <xdr:sp macro="[1]!PtreeEvent_ObjectClick">
      <xdr:nvSpPr>
        <xdr:cNvPr id="43" name="PTObj_DBranchName_1_11"/>
        <xdr:cNvSpPr txBox="1">
          <a:spLocks noChangeArrowheads="1"/>
        </xdr:cNvSpPr>
      </xdr:nvSpPr>
      <xdr:spPr>
        <a:xfrm>
          <a:off x="5143500" y="57340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121</xdr:row>
      <xdr:rowOff>152400</xdr:rowOff>
    </xdr:from>
    <xdr:to>
      <xdr:col>7</xdr:col>
      <xdr:colOff>0</xdr:colOff>
      <xdr:row>121</xdr:row>
      <xdr:rowOff>152400</xdr:rowOff>
    </xdr:to>
    <xdr:sp macro="[1]!PtreeEvent_ObjectClick">
      <xdr:nvSpPr>
        <xdr:cNvPr id="1" name="PTObj_DBranchHLine_6_56"/>
        <xdr:cNvSpPr>
          <a:spLocks/>
        </xdr:cNvSpPr>
      </xdr:nvSpPr>
      <xdr:spPr>
        <a:xfrm>
          <a:off x="7820025" y="19745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119</xdr:row>
      <xdr:rowOff>152400</xdr:rowOff>
    </xdr:from>
    <xdr:to>
      <xdr:col>6</xdr:col>
      <xdr:colOff>228600</xdr:colOff>
      <xdr:row>121</xdr:row>
      <xdr:rowOff>152400</xdr:rowOff>
    </xdr:to>
    <xdr:sp macro="[1]!PtreeEvent_ObjectClick">
      <xdr:nvSpPr>
        <xdr:cNvPr id="2" name="PTObj_DBranchDLine_6_56"/>
        <xdr:cNvSpPr>
          <a:spLocks/>
        </xdr:cNvSpPr>
      </xdr:nvSpPr>
      <xdr:spPr>
        <a:xfrm>
          <a:off x="7667625" y="194214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117</xdr:row>
      <xdr:rowOff>152400</xdr:rowOff>
    </xdr:from>
    <xdr:to>
      <xdr:col>7</xdr:col>
      <xdr:colOff>0</xdr:colOff>
      <xdr:row>117</xdr:row>
      <xdr:rowOff>152400</xdr:rowOff>
    </xdr:to>
    <xdr:sp macro="[1]!PtreeEvent_ObjectClick">
      <xdr:nvSpPr>
        <xdr:cNvPr id="3" name="PTObj_DBranchHLine_6_55"/>
        <xdr:cNvSpPr>
          <a:spLocks/>
        </xdr:cNvSpPr>
      </xdr:nvSpPr>
      <xdr:spPr>
        <a:xfrm>
          <a:off x="7820025" y="19097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117</xdr:row>
      <xdr:rowOff>152400</xdr:rowOff>
    </xdr:from>
    <xdr:to>
      <xdr:col>6</xdr:col>
      <xdr:colOff>228600</xdr:colOff>
      <xdr:row>119</xdr:row>
      <xdr:rowOff>152400</xdr:rowOff>
    </xdr:to>
    <xdr:sp macro="[1]!PtreeEvent_ObjectClick">
      <xdr:nvSpPr>
        <xdr:cNvPr id="4" name="PTObj_DBranchDLine_6_55"/>
        <xdr:cNvSpPr>
          <a:spLocks/>
        </xdr:cNvSpPr>
      </xdr:nvSpPr>
      <xdr:spPr>
        <a:xfrm flipV="1">
          <a:off x="7667625" y="190976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119</xdr:row>
      <xdr:rowOff>152400</xdr:rowOff>
    </xdr:from>
    <xdr:to>
      <xdr:col>6</xdr:col>
      <xdr:colOff>0</xdr:colOff>
      <xdr:row>119</xdr:row>
      <xdr:rowOff>152400</xdr:rowOff>
    </xdr:to>
    <xdr:sp macro="[1]!PtreeEvent_ObjectClick">
      <xdr:nvSpPr>
        <xdr:cNvPr id="5" name="PTObj_DBranchHLine_6_54"/>
        <xdr:cNvSpPr>
          <a:spLocks/>
        </xdr:cNvSpPr>
      </xdr:nvSpPr>
      <xdr:spPr>
        <a:xfrm>
          <a:off x="6210300" y="194214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103</xdr:row>
      <xdr:rowOff>152400</xdr:rowOff>
    </xdr:from>
    <xdr:to>
      <xdr:col>5</xdr:col>
      <xdr:colOff>228600</xdr:colOff>
      <xdr:row>119</xdr:row>
      <xdr:rowOff>152400</xdr:rowOff>
    </xdr:to>
    <xdr:sp macro="[1]!PtreeEvent_ObjectClick">
      <xdr:nvSpPr>
        <xdr:cNvPr id="6" name="PTObj_DBranchDLine_6_54"/>
        <xdr:cNvSpPr>
          <a:spLocks/>
        </xdr:cNvSpPr>
      </xdr:nvSpPr>
      <xdr:spPr>
        <a:xfrm>
          <a:off x="6057900" y="1683067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115</xdr:row>
      <xdr:rowOff>152400</xdr:rowOff>
    </xdr:from>
    <xdr:to>
      <xdr:col>7</xdr:col>
      <xdr:colOff>0</xdr:colOff>
      <xdr:row>115</xdr:row>
      <xdr:rowOff>152400</xdr:rowOff>
    </xdr:to>
    <xdr:sp macro="[1]!PtreeEvent_ObjectClick">
      <xdr:nvSpPr>
        <xdr:cNvPr id="7" name="PTObj_DBranchHLine_6_53"/>
        <xdr:cNvSpPr>
          <a:spLocks/>
        </xdr:cNvSpPr>
      </xdr:nvSpPr>
      <xdr:spPr>
        <a:xfrm>
          <a:off x="7820025" y="18773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113</xdr:row>
      <xdr:rowOff>152400</xdr:rowOff>
    </xdr:from>
    <xdr:to>
      <xdr:col>6</xdr:col>
      <xdr:colOff>228600</xdr:colOff>
      <xdr:row>115</xdr:row>
      <xdr:rowOff>152400</xdr:rowOff>
    </xdr:to>
    <xdr:sp macro="[1]!PtreeEvent_ObjectClick">
      <xdr:nvSpPr>
        <xdr:cNvPr id="8" name="PTObj_DBranchDLine_6_53"/>
        <xdr:cNvSpPr>
          <a:spLocks/>
        </xdr:cNvSpPr>
      </xdr:nvSpPr>
      <xdr:spPr>
        <a:xfrm>
          <a:off x="7667625" y="18449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111</xdr:row>
      <xdr:rowOff>152400</xdr:rowOff>
    </xdr:from>
    <xdr:to>
      <xdr:col>7</xdr:col>
      <xdr:colOff>0</xdr:colOff>
      <xdr:row>111</xdr:row>
      <xdr:rowOff>152400</xdr:rowOff>
    </xdr:to>
    <xdr:sp macro="[1]!PtreeEvent_ObjectClick">
      <xdr:nvSpPr>
        <xdr:cNvPr id="9" name="PTObj_DBranchHLine_6_52"/>
        <xdr:cNvSpPr>
          <a:spLocks/>
        </xdr:cNvSpPr>
      </xdr:nvSpPr>
      <xdr:spPr>
        <a:xfrm>
          <a:off x="7820025" y="18126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111</xdr:row>
      <xdr:rowOff>152400</xdr:rowOff>
    </xdr:from>
    <xdr:to>
      <xdr:col>6</xdr:col>
      <xdr:colOff>228600</xdr:colOff>
      <xdr:row>113</xdr:row>
      <xdr:rowOff>152400</xdr:rowOff>
    </xdr:to>
    <xdr:sp macro="[1]!PtreeEvent_ObjectClick">
      <xdr:nvSpPr>
        <xdr:cNvPr id="10" name="PTObj_DBranchDLine_6_52"/>
        <xdr:cNvSpPr>
          <a:spLocks/>
        </xdr:cNvSpPr>
      </xdr:nvSpPr>
      <xdr:spPr>
        <a:xfrm flipV="1">
          <a:off x="7667625" y="18126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113</xdr:row>
      <xdr:rowOff>152400</xdr:rowOff>
    </xdr:from>
    <xdr:to>
      <xdr:col>6</xdr:col>
      <xdr:colOff>0</xdr:colOff>
      <xdr:row>113</xdr:row>
      <xdr:rowOff>152400</xdr:rowOff>
    </xdr:to>
    <xdr:sp macro="[1]!PtreeEvent_ObjectClick">
      <xdr:nvSpPr>
        <xdr:cNvPr id="11" name="PTObj_DBranchHLine_6_51"/>
        <xdr:cNvSpPr>
          <a:spLocks/>
        </xdr:cNvSpPr>
      </xdr:nvSpPr>
      <xdr:spPr>
        <a:xfrm>
          <a:off x="6210300" y="18449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103</xdr:row>
      <xdr:rowOff>152400</xdr:rowOff>
    </xdr:from>
    <xdr:to>
      <xdr:col>5</xdr:col>
      <xdr:colOff>228600</xdr:colOff>
      <xdr:row>113</xdr:row>
      <xdr:rowOff>152400</xdr:rowOff>
    </xdr:to>
    <xdr:sp macro="[1]!PtreeEvent_ObjectClick">
      <xdr:nvSpPr>
        <xdr:cNvPr id="12" name="PTObj_DBranchDLine_6_51"/>
        <xdr:cNvSpPr>
          <a:spLocks/>
        </xdr:cNvSpPr>
      </xdr:nvSpPr>
      <xdr:spPr>
        <a:xfrm>
          <a:off x="6057900" y="168306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109</xdr:row>
      <xdr:rowOff>152400</xdr:rowOff>
    </xdr:from>
    <xdr:to>
      <xdr:col>7</xdr:col>
      <xdr:colOff>0</xdr:colOff>
      <xdr:row>109</xdr:row>
      <xdr:rowOff>152400</xdr:rowOff>
    </xdr:to>
    <xdr:sp macro="[1]!PtreeEvent_ObjectClick">
      <xdr:nvSpPr>
        <xdr:cNvPr id="13" name="PTObj_DBranchHLine_6_50"/>
        <xdr:cNvSpPr>
          <a:spLocks/>
        </xdr:cNvSpPr>
      </xdr:nvSpPr>
      <xdr:spPr>
        <a:xfrm>
          <a:off x="7820025" y="17802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107</xdr:row>
      <xdr:rowOff>152400</xdr:rowOff>
    </xdr:from>
    <xdr:to>
      <xdr:col>6</xdr:col>
      <xdr:colOff>228600</xdr:colOff>
      <xdr:row>109</xdr:row>
      <xdr:rowOff>152400</xdr:rowOff>
    </xdr:to>
    <xdr:sp macro="[1]!PtreeEvent_ObjectClick">
      <xdr:nvSpPr>
        <xdr:cNvPr id="14" name="PTObj_DBranchDLine_6_50"/>
        <xdr:cNvSpPr>
          <a:spLocks/>
        </xdr:cNvSpPr>
      </xdr:nvSpPr>
      <xdr:spPr>
        <a:xfrm>
          <a:off x="7667625" y="17478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105</xdr:row>
      <xdr:rowOff>152400</xdr:rowOff>
    </xdr:from>
    <xdr:to>
      <xdr:col>7</xdr:col>
      <xdr:colOff>0</xdr:colOff>
      <xdr:row>105</xdr:row>
      <xdr:rowOff>152400</xdr:rowOff>
    </xdr:to>
    <xdr:sp macro="[1]!PtreeEvent_ObjectClick">
      <xdr:nvSpPr>
        <xdr:cNvPr id="15" name="PTObj_DBranchHLine_6_49"/>
        <xdr:cNvSpPr>
          <a:spLocks/>
        </xdr:cNvSpPr>
      </xdr:nvSpPr>
      <xdr:spPr>
        <a:xfrm>
          <a:off x="7820025" y="17154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105</xdr:row>
      <xdr:rowOff>152400</xdr:rowOff>
    </xdr:from>
    <xdr:to>
      <xdr:col>6</xdr:col>
      <xdr:colOff>228600</xdr:colOff>
      <xdr:row>107</xdr:row>
      <xdr:rowOff>152400</xdr:rowOff>
    </xdr:to>
    <xdr:sp macro="[1]!PtreeEvent_ObjectClick">
      <xdr:nvSpPr>
        <xdr:cNvPr id="16" name="PTObj_DBranchDLine_6_49"/>
        <xdr:cNvSpPr>
          <a:spLocks/>
        </xdr:cNvSpPr>
      </xdr:nvSpPr>
      <xdr:spPr>
        <a:xfrm flipV="1">
          <a:off x="7667625" y="17154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107</xdr:row>
      <xdr:rowOff>152400</xdr:rowOff>
    </xdr:from>
    <xdr:to>
      <xdr:col>6</xdr:col>
      <xdr:colOff>0</xdr:colOff>
      <xdr:row>107</xdr:row>
      <xdr:rowOff>152400</xdr:rowOff>
    </xdr:to>
    <xdr:sp macro="[1]!PtreeEvent_ObjectClick">
      <xdr:nvSpPr>
        <xdr:cNvPr id="17" name="PTObj_DBranchHLine_6_48"/>
        <xdr:cNvSpPr>
          <a:spLocks/>
        </xdr:cNvSpPr>
      </xdr:nvSpPr>
      <xdr:spPr>
        <a:xfrm>
          <a:off x="6210300" y="17478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103</xdr:row>
      <xdr:rowOff>152400</xdr:rowOff>
    </xdr:from>
    <xdr:to>
      <xdr:col>5</xdr:col>
      <xdr:colOff>228600</xdr:colOff>
      <xdr:row>107</xdr:row>
      <xdr:rowOff>152400</xdr:rowOff>
    </xdr:to>
    <xdr:sp macro="[1]!PtreeEvent_ObjectClick">
      <xdr:nvSpPr>
        <xdr:cNvPr id="18" name="PTObj_DBranchDLine_6_48"/>
        <xdr:cNvSpPr>
          <a:spLocks/>
        </xdr:cNvSpPr>
      </xdr:nvSpPr>
      <xdr:spPr>
        <a:xfrm>
          <a:off x="6057900" y="16830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101</xdr:row>
      <xdr:rowOff>152400</xdr:rowOff>
    </xdr:from>
    <xdr:to>
      <xdr:col>7</xdr:col>
      <xdr:colOff>0</xdr:colOff>
      <xdr:row>101</xdr:row>
      <xdr:rowOff>152400</xdr:rowOff>
    </xdr:to>
    <xdr:sp macro="[1]!PtreeEvent_ObjectClick">
      <xdr:nvSpPr>
        <xdr:cNvPr id="19" name="PTObj_DBranchHLine_6_47"/>
        <xdr:cNvSpPr>
          <a:spLocks/>
        </xdr:cNvSpPr>
      </xdr:nvSpPr>
      <xdr:spPr>
        <a:xfrm>
          <a:off x="7820025" y="16506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99</xdr:row>
      <xdr:rowOff>152400</xdr:rowOff>
    </xdr:from>
    <xdr:to>
      <xdr:col>6</xdr:col>
      <xdr:colOff>228600</xdr:colOff>
      <xdr:row>101</xdr:row>
      <xdr:rowOff>152400</xdr:rowOff>
    </xdr:to>
    <xdr:sp macro="[1]!PtreeEvent_ObjectClick">
      <xdr:nvSpPr>
        <xdr:cNvPr id="20" name="PTObj_DBranchDLine_6_47"/>
        <xdr:cNvSpPr>
          <a:spLocks/>
        </xdr:cNvSpPr>
      </xdr:nvSpPr>
      <xdr:spPr>
        <a:xfrm>
          <a:off x="7667625" y="161829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97</xdr:row>
      <xdr:rowOff>152400</xdr:rowOff>
    </xdr:from>
    <xdr:to>
      <xdr:col>7</xdr:col>
      <xdr:colOff>0</xdr:colOff>
      <xdr:row>97</xdr:row>
      <xdr:rowOff>152400</xdr:rowOff>
    </xdr:to>
    <xdr:sp macro="[1]!PtreeEvent_ObjectClick">
      <xdr:nvSpPr>
        <xdr:cNvPr id="21" name="PTObj_DBranchHLine_6_46"/>
        <xdr:cNvSpPr>
          <a:spLocks/>
        </xdr:cNvSpPr>
      </xdr:nvSpPr>
      <xdr:spPr>
        <a:xfrm>
          <a:off x="7820025" y="15859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97</xdr:row>
      <xdr:rowOff>152400</xdr:rowOff>
    </xdr:from>
    <xdr:to>
      <xdr:col>6</xdr:col>
      <xdr:colOff>228600</xdr:colOff>
      <xdr:row>99</xdr:row>
      <xdr:rowOff>152400</xdr:rowOff>
    </xdr:to>
    <xdr:sp macro="[1]!PtreeEvent_ObjectClick">
      <xdr:nvSpPr>
        <xdr:cNvPr id="22" name="PTObj_DBranchDLine_6_46"/>
        <xdr:cNvSpPr>
          <a:spLocks/>
        </xdr:cNvSpPr>
      </xdr:nvSpPr>
      <xdr:spPr>
        <a:xfrm flipV="1">
          <a:off x="7667625" y="15859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99</xdr:row>
      <xdr:rowOff>152400</xdr:rowOff>
    </xdr:from>
    <xdr:to>
      <xdr:col>6</xdr:col>
      <xdr:colOff>0</xdr:colOff>
      <xdr:row>99</xdr:row>
      <xdr:rowOff>152400</xdr:rowOff>
    </xdr:to>
    <xdr:sp macro="[1]!PtreeEvent_ObjectClick">
      <xdr:nvSpPr>
        <xdr:cNvPr id="23" name="PTObj_DBranchHLine_6_45"/>
        <xdr:cNvSpPr>
          <a:spLocks/>
        </xdr:cNvSpPr>
      </xdr:nvSpPr>
      <xdr:spPr>
        <a:xfrm>
          <a:off x="6210300" y="16182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99</xdr:row>
      <xdr:rowOff>152400</xdr:rowOff>
    </xdr:from>
    <xdr:to>
      <xdr:col>5</xdr:col>
      <xdr:colOff>228600</xdr:colOff>
      <xdr:row>103</xdr:row>
      <xdr:rowOff>152400</xdr:rowOff>
    </xdr:to>
    <xdr:sp macro="[1]!PtreeEvent_ObjectClick">
      <xdr:nvSpPr>
        <xdr:cNvPr id="24" name="PTObj_DBranchDLine_6_45"/>
        <xdr:cNvSpPr>
          <a:spLocks/>
        </xdr:cNvSpPr>
      </xdr:nvSpPr>
      <xdr:spPr>
        <a:xfrm flipV="1">
          <a:off x="6057900" y="16182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103</xdr:row>
      <xdr:rowOff>152400</xdr:rowOff>
    </xdr:from>
    <xdr:to>
      <xdr:col>5</xdr:col>
      <xdr:colOff>0</xdr:colOff>
      <xdr:row>103</xdr:row>
      <xdr:rowOff>152400</xdr:rowOff>
    </xdr:to>
    <xdr:sp macro="[1]!PtreeEvent_ObjectClick">
      <xdr:nvSpPr>
        <xdr:cNvPr id="25" name="PTObj_DBranchHLine_6_8"/>
        <xdr:cNvSpPr>
          <a:spLocks/>
        </xdr:cNvSpPr>
      </xdr:nvSpPr>
      <xdr:spPr>
        <a:xfrm>
          <a:off x="4600575" y="16830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152400</xdr:rowOff>
    </xdr:from>
    <xdr:to>
      <xdr:col>4</xdr:col>
      <xdr:colOff>228600</xdr:colOff>
      <xdr:row>103</xdr:row>
      <xdr:rowOff>152400</xdr:rowOff>
    </xdr:to>
    <xdr:sp macro="[1]!PtreeEvent_ObjectClick">
      <xdr:nvSpPr>
        <xdr:cNvPr id="26" name="PTObj_DBranchDLine_6_8"/>
        <xdr:cNvSpPr>
          <a:spLocks/>
        </xdr:cNvSpPr>
      </xdr:nvSpPr>
      <xdr:spPr>
        <a:xfrm>
          <a:off x="4448175" y="7115175"/>
          <a:ext cx="152400" cy="971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95</xdr:row>
      <xdr:rowOff>152400</xdr:rowOff>
    </xdr:from>
    <xdr:to>
      <xdr:col>7</xdr:col>
      <xdr:colOff>0</xdr:colOff>
      <xdr:row>95</xdr:row>
      <xdr:rowOff>152400</xdr:rowOff>
    </xdr:to>
    <xdr:sp macro="[1]!PtreeEvent_ObjectClick">
      <xdr:nvSpPr>
        <xdr:cNvPr id="27" name="PTObj_DBranchHLine_6_44"/>
        <xdr:cNvSpPr>
          <a:spLocks/>
        </xdr:cNvSpPr>
      </xdr:nvSpPr>
      <xdr:spPr>
        <a:xfrm>
          <a:off x="7820025" y="155352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93</xdr:row>
      <xdr:rowOff>152400</xdr:rowOff>
    </xdr:from>
    <xdr:to>
      <xdr:col>6</xdr:col>
      <xdr:colOff>228600</xdr:colOff>
      <xdr:row>95</xdr:row>
      <xdr:rowOff>152400</xdr:rowOff>
    </xdr:to>
    <xdr:sp macro="[1]!PtreeEvent_ObjectClick">
      <xdr:nvSpPr>
        <xdr:cNvPr id="28" name="PTObj_DBranchDLine_6_44"/>
        <xdr:cNvSpPr>
          <a:spLocks/>
        </xdr:cNvSpPr>
      </xdr:nvSpPr>
      <xdr:spPr>
        <a:xfrm>
          <a:off x="7667625" y="15211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91</xdr:row>
      <xdr:rowOff>152400</xdr:rowOff>
    </xdr:from>
    <xdr:to>
      <xdr:col>7</xdr:col>
      <xdr:colOff>0</xdr:colOff>
      <xdr:row>91</xdr:row>
      <xdr:rowOff>152400</xdr:rowOff>
    </xdr:to>
    <xdr:sp macro="[1]!PtreeEvent_ObjectClick">
      <xdr:nvSpPr>
        <xdr:cNvPr id="29" name="PTObj_DBranchHLine_6_43"/>
        <xdr:cNvSpPr>
          <a:spLocks/>
        </xdr:cNvSpPr>
      </xdr:nvSpPr>
      <xdr:spPr>
        <a:xfrm>
          <a:off x="7820025" y="148875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91</xdr:row>
      <xdr:rowOff>152400</xdr:rowOff>
    </xdr:from>
    <xdr:to>
      <xdr:col>6</xdr:col>
      <xdr:colOff>228600</xdr:colOff>
      <xdr:row>93</xdr:row>
      <xdr:rowOff>152400</xdr:rowOff>
    </xdr:to>
    <xdr:sp macro="[1]!PtreeEvent_ObjectClick">
      <xdr:nvSpPr>
        <xdr:cNvPr id="30" name="PTObj_DBranchDLine_6_43"/>
        <xdr:cNvSpPr>
          <a:spLocks/>
        </xdr:cNvSpPr>
      </xdr:nvSpPr>
      <xdr:spPr>
        <a:xfrm flipV="1">
          <a:off x="7667625" y="14887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93</xdr:row>
      <xdr:rowOff>152400</xdr:rowOff>
    </xdr:from>
    <xdr:to>
      <xdr:col>6</xdr:col>
      <xdr:colOff>0</xdr:colOff>
      <xdr:row>93</xdr:row>
      <xdr:rowOff>152400</xdr:rowOff>
    </xdr:to>
    <xdr:sp macro="[1]!PtreeEvent_ObjectClick">
      <xdr:nvSpPr>
        <xdr:cNvPr id="31" name="PTObj_DBranchHLine_6_42"/>
        <xdr:cNvSpPr>
          <a:spLocks/>
        </xdr:cNvSpPr>
      </xdr:nvSpPr>
      <xdr:spPr>
        <a:xfrm>
          <a:off x="6210300" y="152114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77</xdr:row>
      <xdr:rowOff>152400</xdr:rowOff>
    </xdr:from>
    <xdr:to>
      <xdr:col>5</xdr:col>
      <xdr:colOff>228600</xdr:colOff>
      <xdr:row>93</xdr:row>
      <xdr:rowOff>152400</xdr:rowOff>
    </xdr:to>
    <xdr:sp macro="[1]!PtreeEvent_ObjectClick">
      <xdr:nvSpPr>
        <xdr:cNvPr id="32" name="PTObj_DBranchDLine_6_42"/>
        <xdr:cNvSpPr>
          <a:spLocks/>
        </xdr:cNvSpPr>
      </xdr:nvSpPr>
      <xdr:spPr>
        <a:xfrm>
          <a:off x="6057900" y="1262062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89</xdr:row>
      <xdr:rowOff>152400</xdr:rowOff>
    </xdr:from>
    <xdr:to>
      <xdr:col>7</xdr:col>
      <xdr:colOff>0</xdr:colOff>
      <xdr:row>89</xdr:row>
      <xdr:rowOff>152400</xdr:rowOff>
    </xdr:to>
    <xdr:sp macro="[1]!PtreeEvent_ObjectClick">
      <xdr:nvSpPr>
        <xdr:cNvPr id="33" name="PTObj_DBranchHLine_6_41"/>
        <xdr:cNvSpPr>
          <a:spLocks/>
        </xdr:cNvSpPr>
      </xdr:nvSpPr>
      <xdr:spPr>
        <a:xfrm>
          <a:off x="7820025" y="14563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87</xdr:row>
      <xdr:rowOff>152400</xdr:rowOff>
    </xdr:from>
    <xdr:to>
      <xdr:col>6</xdr:col>
      <xdr:colOff>228600</xdr:colOff>
      <xdr:row>89</xdr:row>
      <xdr:rowOff>152400</xdr:rowOff>
    </xdr:to>
    <xdr:sp macro="[1]!PtreeEvent_ObjectClick">
      <xdr:nvSpPr>
        <xdr:cNvPr id="34" name="PTObj_DBranchDLine_6_41"/>
        <xdr:cNvSpPr>
          <a:spLocks/>
        </xdr:cNvSpPr>
      </xdr:nvSpPr>
      <xdr:spPr>
        <a:xfrm>
          <a:off x="7667625" y="142398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85</xdr:row>
      <xdr:rowOff>152400</xdr:rowOff>
    </xdr:from>
    <xdr:to>
      <xdr:col>7</xdr:col>
      <xdr:colOff>0</xdr:colOff>
      <xdr:row>85</xdr:row>
      <xdr:rowOff>152400</xdr:rowOff>
    </xdr:to>
    <xdr:sp macro="[1]!PtreeEvent_ObjectClick">
      <xdr:nvSpPr>
        <xdr:cNvPr id="35" name="PTObj_DBranchHLine_6_40"/>
        <xdr:cNvSpPr>
          <a:spLocks/>
        </xdr:cNvSpPr>
      </xdr:nvSpPr>
      <xdr:spPr>
        <a:xfrm>
          <a:off x="7820025" y="13916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85</xdr:row>
      <xdr:rowOff>152400</xdr:rowOff>
    </xdr:from>
    <xdr:to>
      <xdr:col>6</xdr:col>
      <xdr:colOff>228600</xdr:colOff>
      <xdr:row>87</xdr:row>
      <xdr:rowOff>152400</xdr:rowOff>
    </xdr:to>
    <xdr:sp macro="[1]!PtreeEvent_ObjectClick">
      <xdr:nvSpPr>
        <xdr:cNvPr id="36" name="PTObj_DBranchDLine_6_40"/>
        <xdr:cNvSpPr>
          <a:spLocks/>
        </xdr:cNvSpPr>
      </xdr:nvSpPr>
      <xdr:spPr>
        <a:xfrm flipV="1">
          <a:off x="7667625" y="139160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87</xdr:row>
      <xdr:rowOff>152400</xdr:rowOff>
    </xdr:from>
    <xdr:to>
      <xdr:col>6</xdr:col>
      <xdr:colOff>0</xdr:colOff>
      <xdr:row>87</xdr:row>
      <xdr:rowOff>152400</xdr:rowOff>
    </xdr:to>
    <xdr:sp macro="[1]!PtreeEvent_ObjectClick">
      <xdr:nvSpPr>
        <xdr:cNvPr id="37" name="PTObj_DBranchHLine_6_39"/>
        <xdr:cNvSpPr>
          <a:spLocks/>
        </xdr:cNvSpPr>
      </xdr:nvSpPr>
      <xdr:spPr>
        <a:xfrm>
          <a:off x="6210300" y="142398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77</xdr:row>
      <xdr:rowOff>152400</xdr:rowOff>
    </xdr:from>
    <xdr:to>
      <xdr:col>5</xdr:col>
      <xdr:colOff>228600</xdr:colOff>
      <xdr:row>87</xdr:row>
      <xdr:rowOff>152400</xdr:rowOff>
    </xdr:to>
    <xdr:sp macro="[1]!PtreeEvent_ObjectClick">
      <xdr:nvSpPr>
        <xdr:cNvPr id="38" name="PTObj_DBranchDLine_6_39"/>
        <xdr:cNvSpPr>
          <a:spLocks/>
        </xdr:cNvSpPr>
      </xdr:nvSpPr>
      <xdr:spPr>
        <a:xfrm>
          <a:off x="6057900" y="1262062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83</xdr:row>
      <xdr:rowOff>152400</xdr:rowOff>
    </xdr:from>
    <xdr:to>
      <xdr:col>7</xdr:col>
      <xdr:colOff>0</xdr:colOff>
      <xdr:row>83</xdr:row>
      <xdr:rowOff>152400</xdr:rowOff>
    </xdr:to>
    <xdr:sp macro="[1]!PtreeEvent_ObjectClick">
      <xdr:nvSpPr>
        <xdr:cNvPr id="39" name="PTObj_DBranchHLine_6_38"/>
        <xdr:cNvSpPr>
          <a:spLocks/>
        </xdr:cNvSpPr>
      </xdr:nvSpPr>
      <xdr:spPr>
        <a:xfrm>
          <a:off x="7820025" y="135921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81</xdr:row>
      <xdr:rowOff>152400</xdr:rowOff>
    </xdr:from>
    <xdr:to>
      <xdr:col>6</xdr:col>
      <xdr:colOff>228600</xdr:colOff>
      <xdr:row>83</xdr:row>
      <xdr:rowOff>152400</xdr:rowOff>
    </xdr:to>
    <xdr:sp macro="[1]!PtreeEvent_ObjectClick">
      <xdr:nvSpPr>
        <xdr:cNvPr id="40" name="PTObj_DBranchDLine_6_38"/>
        <xdr:cNvSpPr>
          <a:spLocks/>
        </xdr:cNvSpPr>
      </xdr:nvSpPr>
      <xdr:spPr>
        <a:xfrm>
          <a:off x="7667625" y="132683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79</xdr:row>
      <xdr:rowOff>152400</xdr:rowOff>
    </xdr:from>
    <xdr:to>
      <xdr:col>7</xdr:col>
      <xdr:colOff>0</xdr:colOff>
      <xdr:row>79</xdr:row>
      <xdr:rowOff>152400</xdr:rowOff>
    </xdr:to>
    <xdr:sp macro="[1]!PtreeEvent_ObjectClick">
      <xdr:nvSpPr>
        <xdr:cNvPr id="41" name="PTObj_DBranchHLine_6_37"/>
        <xdr:cNvSpPr>
          <a:spLocks/>
        </xdr:cNvSpPr>
      </xdr:nvSpPr>
      <xdr:spPr>
        <a:xfrm>
          <a:off x="7820025" y="12944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79</xdr:row>
      <xdr:rowOff>152400</xdr:rowOff>
    </xdr:from>
    <xdr:to>
      <xdr:col>6</xdr:col>
      <xdr:colOff>228600</xdr:colOff>
      <xdr:row>81</xdr:row>
      <xdr:rowOff>152400</xdr:rowOff>
    </xdr:to>
    <xdr:sp macro="[1]!PtreeEvent_ObjectClick">
      <xdr:nvSpPr>
        <xdr:cNvPr id="42" name="PTObj_DBranchDLine_6_37"/>
        <xdr:cNvSpPr>
          <a:spLocks/>
        </xdr:cNvSpPr>
      </xdr:nvSpPr>
      <xdr:spPr>
        <a:xfrm flipV="1">
          <a:off x="7667625" y="129444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81</xdr:row>
      <xdr:rowOff>152400</xdr:rowOff>
    </xdr:from>
    <xdr:to>
      <xdr:col>6</xdr:col>
      <xdr:colOff>0</xdr:colOff>
      <xdr:row>81</xdr:row>
      <xdr:rowOff>152400</xdr:rowOff>
    </xdr:to>
    <xdr:sp macro="[1]!PtreeEvent_ObjectClick">
      <xdr:nvSpPr>
        <xdr:cNvPr id="43" name="PTObj_DBranchHLine_6_36"/>
        <xdr:cNvSpPr>
          <a:spLocks/>
        </xdr:cNvSpPr>
      </xdr:nvSpPr>
      <xdr:spPr>
        <a:xfrm>
          <a:off x="6210300" y="132683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77</xdr:row>
      <xdr:rowOff>152400</xdr:rowOff>
    </xdr:from>
    <xdr:to>
      <xdr:col>5</xdr:col>
      <xdr:colOff>228600</xdr:colOff>
      <xdr:row>81</xdr:row>
      <xdr:rowOff>152400</xdr:rowOff>
    </xdr:to>
    <xdr:sp macro="[1]!PtreeEvent_ObjectClick">
      <xdr:nvSpPr>
        <xdr:cNvPr id="44" name="PTObj_DBranchDLine_6_36"/>
        <xdr:cNvSpPr>
          <a:spLocks/>
        </xdr:cNvSpPr>
      </xdr:nvSpPr>
      <xdr:spPr>
        <a:xfrm>
          <a:off x="6057900" y="126206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75</xdr:row>
      <xdr:rowOff>152400</xdr:rowOff>
    </xdr:from>
    <xdr:to>
      <xdr:col>7</xdr:col>
      <xdr:colOff>0</xdr:colOff>
      <xdr:row>75</xdr:row>
      <xdr:rowOff>152400</xdr:rowOff>
    </xdr:to>
    <xdr:sp macro="[1]!PtreeEvent_ObjectClick">
      <xdr:nvSpPr>
        <xdr:cNvPr id="45" name="PTObj_DBranchHLine_6_35"/>
        <xdr:cNvSpPr>
          <a:spLocks/>
        </xdr:cNvSpPr>
      </xdr:nvSpPr>
      <xdr:spPr>
        <a:xfrm>
          <a:off x="7820025" y="12296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73</xdr:row>
      <xdr:rowOff>152400</xdr:rowOff>
    </xdr:from>
    <xdr:to>
      <xdr:col>6</xdr:col>
      <xdr:colOff>228600</xdr:colOff>
      <xdr:row>75</xdr:row>
      <xdr:rowOff>152400</xdr:rowOff>
    </xdr:to>
    <xdr:sp macro="[1]!PtreeEvent_ObjectClick">
      <xdr:nvSpPr>
        <xdr:cNvPr id="46" name="PTObj_DBranchDLine_6_35"/>
        <xdr:cNvSpPr>
          <a:spLocks/>
        </xdr:cNvSpPr>
      </xdr:nvSpPr>
      <xdr:spPr>
        <a:xfrm>
          <a:off x="7667625" y="11972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71</xdr:row>
      <xdr:rowOff>152400</xdr:rowOff>
    </xdr:from>
    <xdr:to>
      <xdr:col>7</xdr:col>
      <xdr:colOff>0</xdr:colOff>
      <xdr:row>71</xdr:row>
      <xdr:rowOff>152400</xdr:rowOff>
    </xdr:to>
    <xdr:sp macro="[1]!PtreeEvent_ObjectClick">
      <xdr:nvSpPr>
        <xdr:cNvPr id="47" name="PTObj_DBranchHLine_6_34"/>
        <xdr:cNvSpPr>
          <a:spLocks/>
        </xdr:cNvSpPr>
      </xdr:nvSpPr>
      <xdr:spPr>
        <a:xfrm>
          <a:off x="7820025" y="11649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71</xdr:row>
      <xdr:rowOff>152400</xdr:rowOff>
    </xdr:from>
    <xdr:to>
      <xdr:col>6</xdr:col>
      <xdr:colOff>228600</xdr:colOff>
      <xdr:row>73</xdr:row>
      <xdr:rowOff>152400</xdr:rowOff>
    </xdr:to>
    <xdr:sp macro="[1]!PtreeEvent_ObjectClick">
      <xdr:nvSpPr>
        <xdr:cNvPr id="48" name="PTObj_DBranchDLine_6_34"/>
        <xdr:cNvSpPr>
          <a:spLocks/>
        </xdr:cNvSpPr>
      </xdr:nvSpPr>
      <xdr:spPr>
        <a:xfrm flipV="1">
          <a:off x="7667625" y="11649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73</xdr:row>
      <xdr:rowOff>152400</xdr:rowOff>
    </xdr:from>
    <xdr:to>
      <xdr:col>6</xdr:col>
      <xdr:colOff>0</xdr:colOff>
      <xdr:row>73</xdr:row>
      <xdr:rowOff>152400</xdr:rowOff>
    </xdr:to>
    <xdr:sp macro="[1]!PtreeEvent_ObjectClick">
      <xdr:nvSpPr>
        <xdr:cNvPr id="49" name="PTObj_DBranchHLine_6_33"/>
        <xdr:cNvSpPr>
          <a:spLocks/>
        </xdr:cNvSpPr>
      </xdr:nvSpPr>
      <xdr:spPr>
        <a:xfrm>
          <a:off x="6210300" y="11972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73</xdr:row>
      <xdr:rowOff>152400</xdr:rowOff>
    </xdr:from>
    <xdr:to>
      <xdr:col>5</xdr:col>
      <xdr:colOff>228600</xdr:colOff>
      <xdr:row>77</xdr:row>
      <xdr:rowOff>152400</xdr:rowOff>
    </xdr:to>
    <xdr:sp macro="[1]!PtreeEvent_ObjectClick">
      <xdr:nvSpPr>
        <xdr:cNvPr id="50" name="PTObj_DBranchDLine_6_33"/>
        <xdr:cNvSpPr>
          <a:spLocks/>
        </xdr:cNvSpPr>
      </xdr:nvSpPr>
      <xdr:spPr>
        <a:xfrm flipV="1">
          <a:off x="6057900" y="119729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77</xdr:row>
      <xdr:rowOff>152400</xdr:rowOff>
    </xdr:from>
    <xdr:to>
      <xdr:col>5</xdr:col>
      <xdr:colOff>0</xdr:colOff>
      <xdr:row>77</xdr:row>
      <xdr:rowOff>152400</xdr:rowOff>
    </xdr:to>
    <xdr:sp macro="[1]!PtreeEvent_ObjectClick">
      <xdr:nvSpPr>
        <xdr:cNvPr id="51" name="PTObj_DBranchHLine_6_7"/>
        <xdr:cNvSpPr>
          <a:spLocks/>
        </xdr:cNvSpPr>
      </xdr:nvSpPr>
      <xdr:spPr>
        <a:xfrm>
          <a:off x="4600575" y="126206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152400</xdr:rowOff>
    </xdr:from>
    <xdr:to>
      <xdr:col>4</xdr:col>
      <xdr:colOff>228600</xdr:colOff>
      <xdr:row>77</xdr:row>
      <xdr:rowOff>152400</xdr:rowOff>
    </xdr:to>
    <xdr:sp macro="[1]!PtreeEvent_ObjectClick">
      <xdr:nvSpPr>
        <xdr:cNvPr id="52" name="PTObj_DBranchDLine_6_7"/>
        <xdr:cNvSpPr>
          <a:spLocks/>
        </xdr:cNvSpPr>
      </xdr:nvSpPr>
      <xdr:spPr>
        <a:xfrm>
          <a:off x="4448175" y="7115175"/>
          <a:ext cx="152400" cy="550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69</xdr:row>
      <xdr:rowOff>152400</xdr:rowOff>
    </xdr:from>
    <xdr:to>
      <xdr:col>7</xdr:col>
      <xdr:colOff>0</xdr:colOff>
      <xdr:row>69</xdr:row>
      <xdr:rowOff>152400</xdr:rowOff>
    </xdr:to>
    <xdr:sp macro="[1]!PtreeEvent_ObjectClick">
      <xdr:nvSpPr>
        <xdr:cNvPr id="53" name="PTObj_DBranchHLine_6_32"/>
        <xdr:cNvSpPr>
          <a:spLocks/>
        </xdr:cNvSpPr>
      </xdr:nvSpPr>
      <xdr:spPr>
        <a:xfrm>
          <a:off x="7820025" y="11325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67</xdr:row>
      <xdr:rowOff>152400</xdr:rowOff>
    </xdr:from>
    <xdr:to>
      <xdr:col>6</xdr:col>
      <xdr:colOff>228600</xdr:colOff>
      <xdr:row>69</xdr:row>
      <xdr:rowOff>152400</xdr:rowOff>
    </xdr:to>
    <xdr:sp macro="[1]!PtreeEvent_ObjectClick">
      <xdr:nvSpPr>
        <xdr:cNvPr id="54" name="PTObj_DBranchDLine_6_32"/>
        <xdr:cNvSpPr>
          <a:spLocks/>
        </xdr:cNvSpPr>
      </xdr:nvSpPr>
      <xdr:spPr>
        <a:xfrm>
          <a:off x="7667625" y="11001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65</xdr:row>
      <xdr:rowOff>152400</xdr:rowOff>
    </xdr:from>
    <xdr:to>
      <xdr:col>7</xdr:col>
      <xdr:colOff>0</xdr:colOff>
      <xdr:row>65</xdr:row>
      <xdr:rowOff>152400</xdr:rowOff>
    </xdr:to>
    <xdr:sp macro="[1]!PtreeEvent_ObjectClick">
      <xdr:nvSpPr>
        <xdr:cNvPr id="55" name="PTObj_DBranchHLine_6_31"/>
        <xdr:cNvSpPr>
          <a:spLocks/>
        </xdr:cNvSpPr>
      </xdr:nvSpPr>
      <xdr:spPr>
        <a:xfrm>
          <a:off x="7820025" y="10677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65</xdr:row>
      <xdr:rowOff>152400</xdr:rowOff>
    </xdr:from>
    <xdr:to>
      <xdr:col>6</xdr:col>
      <xdr:colOff>228600</xdr:colOff>
      <xdr:row>67</xdr:row>
      <xdr:rowOff>152400</xdr:rowOff>
    </xdr:to>
    <xdr:sp macro="[1]!PtreeEvent_ObjectClick">
      <xdr:nvSpPr>
        <xdr:cNvPr id="56" name="PTObj_DBranchDLine_6_31"/>
        <xdr:cNvSpPr>
          <a:spLocks/>
        </xdr:cNvSpPr>
      </xdr:nvSpPr>
      <xdr:spPr>
        <a:xfrm flipV="1">
          <a:off x="7667625" y="10677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67</xdr:row>
      <xdr:rowOff>152400</xdr:rowOff>
    </xdr:from>
    <xdr:to>
      <xdr:col>6</xdr:col>
      <xdr:colOff>0</xdr:colOff>
      <xdr:row>67</xdr:row>
      <xdr:rowOff>152400</xdr:rowOff>
    </xdr:to>
    <xdr:sp macro="[1]!PtreeEvent_ObjectClick">
      <xdr:nvSpPr>
        <xdr:cNvPr id="57" name="PTObj_DBranchHLine_6_30"/>
        <xdr:cNvSpPr>
          <a:spLocks/>
        </xdr:cNvSpPr>
      </xdr:nvSpPr>
      <xdr:spPr>
        <a:xfrm>
          <a:off x="6210300" y="11001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51</xdr:row>
      <xdr:rowOff>152400</xdr:rowOff>
    </xdr:from>
    <xdr:to>
      <xdr:col>5</xdr:col>
      <xdr:colOff>228600</xdr:colOff>
      <xdr:row>67</xdr:row>
      <xdr:rowOff>152400</xdr:rowOff>
    </xdr:to>
    <xdr:sp macro="[1]!PtreeEvent_ObjectClick">
      <xdr:nvSpPr>
        <xdr:cNvPr id="58" name="PTObj_DBranchDLine_6_30"/>
        <xdr:cNvSpPr>
          <a:spLocks/>
        </xdr:cNvSpPr>
      </xdr:nvSpPr>
      <xdr:spPr>
        <a:xfrm>
          <a:off x="6057900" y="841057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63</xdr:row>
      <xdr:rowOff>152400</xdr:rowOff>
    </xdr:from>
    <xdr:to>
      <xdr:col>7</xdr:col>
      <xdr:colOff>0</xdr:colOff>
      <xdr:row>63</xdr:row>
      <xdr:rowOff>152400</xdr:rowOff>
    </xdr:to>
    <xdr:sp macro="[1]!PtreeEvent_ObjectClick">
      <xdr:nvSpPr>
        <xdr:cNvPr id="59" name="PTObj_DBranchHLine_6_29"/>
        <xdr:cNvSpPr>
          <a:spLocks/>
        </xdr:cNvSpPr>
      </xdr:nvSpPr>
      <xdr:spPr>
        <a:xfrm>
          <a:off x="7820025" y="10353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152400</xdr:rowOff>
    </xdr:from>
    <xdr:to>
      <xdr:col>6</xdr:col>
      <xdr:colOff>228600</xdr:colOff>
      <xdr:row>63</xdr:row>
      <xdr:rowOff>152400</xdr:rowOff>
    </xdr:to>
    <xdr:sp macro="[1]!PtreeEvent_ObjectClick">
      <xdr:nvSpPr>
        <xdr:cNvPr id="60" name="PTObj_DBranchDLine_6_29"/>
        <xdr:cNvSpPr>
          <a:spLocks/>
        </xdr:cNvSpPr>
      </xdr:nvSpPr>
      <xdr:spPr>
        <a:xfrm>
          <a:off x="7667625" y="100298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59</xdr:row>
      <xdr:rowOff>152400</xdr:rowOff>
    </xdr:from>
    <xdr:to>
      <xdr:col>7</xdr:col>
      <xdr:colOff>0</xdr:colOff>
      <xdr:row>59</xdr:row>
      <xdr:rowOff>152400</xdr:rowOff>
    </xdr:to>
    <xdr:sp macro="[1]!PtreeEvent_ObjectClick">
      <xdr:nvSpPr>
        <xdr:cNvPr id="61" name="PTObj_DBranchHLine_6_28"/>
        <xdr:cNvSpPr>
          <a:spLocks/>
        </xdr:cNvSpPr>
      </xdr:nvSpPr>
      <xdr:spPr>
        <a:xfrm>
          <a:off x="7820025" y="97059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59</xdr:row>
      <xdr:rowOff>152400</xdr:rowOff>
    </xdr:from>
    <xdr:to>
      <xdr:col>6</xdr:col>
      <xdr:colOff>228600</xdr:colOff>
      <xdr:row>61</xdr:row>
      <xdr:rowOff>152400</xdr:rowOff>
    </xdr:to>
    <xdr:sp macro="[1]!PtreeEvent_ObjectClick">
      <xdr:nvSpPr>
        <xdr:cNvPr id="62" name="PTObj_DBranchDLine_6_28"/>
        <xdr:cNvSpPr>
          <a:spLocks/>
        </xdr:cNvSpPr>
      </xdr:nvSpPr>
      <xdr:spPr>
        <a:xfrm flipV="1">
          <a:off x="7667625" y="97059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61</xdr:row>
      <xdr:rowOff>152400</xdr:rowOff>
    </xdr:from>
    <xdr:to>
      <xdr:col>6</xdr:col>
      <xdr:colOff>0</xdr:colOff>
      <xdr:row>61</xdr:row>
      <xdr:rowOff>152400</xdr:rowOff>
    </xdr:to>
    <xdr:sp macro="[1]!PtreeEvent_ObjectClick">
      <xdr:nvSpPr>
        <xdr:cNvPr id="63" name="PTObj_DBranchHLine_6_27"/>
        <xdr:cNvSpPr>
          <a:spLocks/>
        </xdr:cNvSpPr>
      </xdr:nvSpPr>
      <xdr:spPr>
        <a:xfrm>
          <a:off x="6210300" y="10029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51</xdr:row>
      <xdr:rowOff>152400</xdr:rowOff>
    </xdr:from>
    <xdr:to>
      <xdr:col>5</xdr:col>
      <xdr:colOff>228600</xdr:colOff>
      <xdr:row>61</xdr:row>
      <xdr:rowOff>152400</xdr:rowOff>
    </xdr:to>
    <xdr:sp macro="[1]!PtreeEvent_ObjectClick">
      <xdr:nvSpPr>
        <xdr:cNvPr id="64" name="PTObj_DBranchDLine_6_27"/>
        <xdr:cNvSpPr>
          <a:spLocks/>
        </xdr:cNvSpPr>
      </xdr:nvSpPr>
      <xdr:spPr>
        <a:xfrm>
          <a:off x="6057900" y="84105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57</xdr:row>
      <xdr:rowOff>152400</xdr:rowOff>
    </xdr:from>
    <xdr:to>
      <xdr:col>7</xdr:col>
      <xdr:colOff>0</xdr:colOff>
      <xdr:row>57</xdr:row>
      <xdr:rowOff>152400</xdr:rowOff>
    </xdr:to>
    <xdr:sp macro="[1]!PtreeEvent_ObjectClick">
      <xdr:nvSpPr>
        <xdr:cNvPr id="65" name="PTObj_DBranchHLine_6_26"/>
        <xdr:cNvSpPr>
          <a:spLocks/>
        </xdr:cNvSpPr>
      </xdr:nvSpPr>
      <xdr:spPr>
        <a:xfrm>
          <a:off x="7820025" y="9382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55</xdr:row>
      <xdr:rowOff>152400</xdr:rowOff>
    </xdr:from>
    <xdr:to>
      <xdr:col>6</xdr:col>
      <xdr:colOff>228600</xdr:colOff>
      <xdr:row>57</xdr:row>
      <xdr:rowOff>152400</xdr:rowOff>
    </xdr:to>
    <xdr:sp macro="[1]!PtreeEvent_ObjectClick">
      <xdr:nvSpPr>
        <xdr:cNvPr id="66" name="PTObj_DBranchDLine_6_26"/>
        <xdr:cNvSpPr>
          <a:spLocks/>
        </xdr:cNvSpPr>
      </xdr:nvSpPr>
      <xdr:spPr>
        <a:xfrm>
          <a:off x="7667625" y="90582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53</xdr:row>
      <xdr:rowOff>152400</xdr:rowOff>
    </xdr:from>
    <xdr:to>
      <xdr:col>7</xdr:col>
      <xdr:colOff>0</xdr:colOff>
      <xdr:row>53</xdr:row>
      <xdr:rowOff>152400</xdr:rowOff>
    </xdr:to>
    <xdr:sp macro="[1]!PtreeEvent_ObjectClick">
      <xdr:nvSpPr>
        <xdr:cNvPr id="67" name="PTObj_DBranchHLine_6_25"/>
        <xdr:cNvSpPr>
          <a:spLocks/>
        </xdr:cNvSpPr>
      </xdr:nvSpPr>
      <xdr:spPr>
        <a:xfrm>
          <a:off x="7820025" y="87344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53</xdr:row>
      <xdr:rowOff>152400</xdr:rowOff>
    </xdr:from>
    <xdr:to>
      <xdr:col>6</xdr:col>
      <xdr:colOff>228600</xdr:colOff>
      <xdr:row>55</xdr:row>
      <xdr:rowOff>152400</xdr:rowOff>
    </xdr:to>
    <xdr:sp macro="[1]!PtreeEvent_ObjectClick">
      <xdr:nvSpPr>
        <xdr:cNvPr id="68" name="PTObj_DBranchDLine_6_25"/>
        <xdr:cNvSpPr>
          <a:spLocks/>
        </xdr:cNvSpPr>
      </xdr:nvSpPr>
      <xdr:spPr>
        <a:xfrm flipV="1">
          <a:off x="7667625" y="8734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55</xdr:row>
      <xdr:rowOff>152400</xdr:rowOff>
    </xdr:from>
    <xdr:to>
      <xdr:col>6</xdr:col>
      <xdr:colOff>0</xdr:colOff>
      <xdr:row>55</xdr:row>
      <xdr:rowOff>152400</xdr:rowOff>
    </xdr:to>
    <xdr:sp macro="[1]!PtreeEvent_ObjectClick">
      <xdr:nvSpPr>
        <xdr:cNvPr id="69" name="PTObj_DBranchHLine_6_24"/>
        <xdr:cNvSpPr>
          <a:spLocks/>
        </xdr:cNvSpPr>
      </xdr:nvSpPr>
      <xdr:spPr>
        <a:xfrm>
          <a:off x="6210300" y="9058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51</xdr:row>
      <xdr:rowOff>152400</xdr:rowOff>
    </xdr:from>
    <xdr:to>
      <xdr:col>5</xdr:col>
      <xdr:colOff>228600</xdr:colOff>
      <xdr:row>55</xdr:row>
      <xdr:rowOff>152400</xdr:rowOff>
    </xdr:to>
    <xdr:sp macro="[1]!PtreeEvent_ObjectClick">
      <xdr:nvSpPr>
        <xdr:cNvPr id="70" name="PTObj_DBranchDLine_6_24"/>
        <xdr:cNvSpPr>
          <a:spLocks/>
        </xdr:cNvSpPr>
      </xdr:nvSpPr>
      <xdr:spPr>
        <a:xfrm>
          <a:off x="6057900" y="84105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152400</xdr:rowOff>
    </xdr:from>
    <xdr:to>
      <xdr:col>7</xdr:col>
      <xdr:colOff>0</xdr:colOff>
      <xdr:row>49</xdr:row>
      <xdr:rowOff>152400</xdr:rowOff>
    </xdr:to>
    <xdr:sp macro="[1]!PtreeEvent_ObjectClick">
      <xdr:nvSpPr>
        <xdr:cNvPr id="71" name="PTObj_DBranchHLine_6_23"/>
        <xdr:cNvSpPr>
          <a:spLocks/>
        </xdr:cNvSpPr>
      </xdr:nvSpPr>
      <xdr:spPr>
        <a:xfrm>
          <a:off x="7820025" y="8086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47</xdr:row>
      <xdr:rowOff>152400</xdr:rowOff>
    </xdr:from>
    <xdr:to>
      <xdr:col>6</xdr:col>
      <xdr:colOff>228600</xdr:colOff>
      <xdr:row>49</xdr:row>
      <xdr:rowOff>152400</xdr:rowOff>
    </xdr:to>
    <xdr:sp macro="[1]!PtreeEvent_ObjectClick">
      <xdr:nvSpPr>
        <xdr:cNvPr id="72" name="PTObj_DBranchDLine_6_23"/>
        <xdr:cNvSpPr>
          <a:spLocks/>
        </xdr:cNvSpPr>
      </xdr:nvSpPr>
      <xdr:spPr>
        <a:xfrm>
          <a:off x="7667625" y="77628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45</xdr:row>
      <xdr:rowOff>152400</xdr:rowOff>
    </xdr:from>
    <xdr:to>
      <xdr:col>7</xdr:col>
      <xdr:colOff>0</xdr:colOff>
      <xdr:row>45</xdr:row>
      <xdr:rowOff>152400</xdr:rowOff>
    </xdr:to>
    <xdr:sp macro="[1]!PtreeEvent_ObjectClick">
      <xdr:nvSpPr>
        <xdr:cNvPr id="73" name="PTObj_DBranchHLine_6_22"/>
        <xdr:cNvSpPr>
          <a:spLocks/>
        </xdr:cNvSpPr>
      </xdr:nvSpPr>
      <xdr:spPr>
        <a:xfrm>
          <a:off x="7820025" y="74390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45</xdr:row>
      <xdr:rowOff>152400</xdr:rowOff>
    </xdr:from>
    <xdr:to>
      <xdr:col>6</xdr:col>
      <xdr:colOff>228600</xdr:colOff>
      <xdr:row>47</xdr:row>
      <xdr:rowOff>152400</xdr:rowOff>
    </xdr:to>
    <xdr:sp macro="[1]!PtreeEvent_ObjectClick">
      <xdr:nvSpPr>
        <xdr:cNvPr id="74" name="PTObj_DBranchDLine_6_22"/>
        <xdr:cNvSpPr>
          <a:spLocks/>
        </xdr:cNvSpPr>
      </xdr:nvSpPr>
      <xdr:spPr>
        <a:xfrm flipV="1">
          <a:off x="7667625" y="74390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47</xdr:row>
      <xdr:rowOff>152400</xdr:rowOff>
    </xdr:from>
    <xdr:to>
      <xdr:col>6</xdr:col>
      <xdr:colOff>0</xdr:colOff>
      <xdr:row>47</xdr:row>
      <xdr:rowOff>152400</xdr:rowOff>
    </xdr:to>
    <xdr:sp macro="[1]!PtreeEvent_ObjectClick">
      <xdr:nvSpPr>
        <xdr:cNvPr id="75" name="PTObj_DBranchHLine_6_21"/>
        <xdr:cNvSpPr>
          <a:spLocks/>
        </xdr:cNvSpPr>
      </xdr:nvSpPr>
      <xdr:spPr>
        <a:xfrm>
          <a:off x="6210300" y="77628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47</xdr:row>
      <xdr:rowOff>152400</xdr:rowOff>
    </xdr:from>
    <xdr:to>
      <xdr:col>5</xdr:col>
      <xdr:colOff>228600</xdr:colOff>
      <xdr:row>51</xdr:row>
      <xdr:rowOff>152400</xdr:rowOff>
    </xdr:to>
    <xdr:sp macro="[1]!PtreeEvent_ObjectClick">
      <xdr:nvSpPr>
        <xdr:cNvPr id="76" name="PTObj_DBranchDLine_6_21"/>
        <xdr:cNvSpPr>
          <a:spLocks/>
        </xdr:cNvSpPr>
      </xdr:nvSpPr>
      <xdr:spPr>
        <a:xfrm flipV="1">
          <a:off x="6057900" y="77628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51</xdr:row>
      <xdr:rowOff>152400</xdr:rowOff>
    </xdr:from>
    <xdr:to>
      <xdr:col>5</xdr:col>
      <xdr:colOff>0</xdr:colOff>
      <xdr:row>51</xdr:row>
      <xdr:rowOff>152400</xdr:rowOff>
    </xdr:to>
    <xdr:sp macro="[1]!PtreeEvent_ObjectClick">
      <xdr:nvSpPr>
        <xdr:cNvPr id="77" name="PTObj_DBranchHLine_6_6"/>
        <xdr:cNvSpPr>
          <a:spLocks/>
        </xdr:cNvSpPr>
      </xdr:nvSpPr>
      <xdr:spPr>
        <a:xfrm>
          <a:off x="4600575" y="8410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152400</xdr:rowOff>
    </xdr:from>
    <xdr:to>
      <xdr:col>4</xdr:col>
      <xdr:colOff>228600</xdr:colOff>
      <xdr:row>51</xdr:row>
      <xdr:rowOff>152400</xdr:rowOff>
    </xdr:to>
    <xdr:sp macro="[1]!PtreeEvent_ObjectClick">
      <xdr:nvSpPr>
        <xdr:cNvPr id="78" name="PTObj_DBranchDLine_6_6"/>
        <xdr:cNvSpPr>
          <a:spLocks/>
        </xdr:cNvSpPr>
      </xdr:nvSpPr>
      <xdr:spPr>
        <a:xfrm>
          <a:off x="4448175" y="7115175"/>
          <a:ext cx="1524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41</xdr:row>
      <xdr:rowOff>152400</xdr:rowOff>
    </xdr:from>
    <xdr:to>
      <xdr:col>7</xdr:col>
      <xdr:colOff>0</xdr:colOff>
      <xdr:row>41</xdr:row>
      <xdr:rowOff>152400</xdr:rowOff>
    </xdr:to>
    <xdr:sp macro="[1]!PtreeEvent_ObjectClick">
      <xdr:nvSpPr>
        <xdr:cNvPr id="79" name="PTObj_DBranchHLine_6_20"/>
        <xdr:cNvSpPr>
          <a:spLocks/>
        </xdr:cNvSpPr>
      </xdr:nvSpPr>
      <xdr:spPr>
        <a:xfrm>
          <a:off x="7820025" y="6791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152400</xdr:rowOff>
    </xdr:from>
    <xdr:to>
      <xdr:col>6</xdr:col>
      <xdr:colOff>228600</xdr:colOff>
      <xdr:row>41</xdr:row>
      <xdr:rowOff>152400</xdr:rowOff>
    </xdr:to>
    <xdr:sp macro="[1]!PtreeEvent_ObjectClick">
      <xdr:nvSpPr>
        <xdr:cNvPr id="80" name="PTObj_DBranchDLine_6_20"/>
        <xdr:cNvSpPr>
          <a:spLocks/>
        </xdr:cNvSpPr>
      </xdr:nvSpPr>
      <xdr:spPr>
        <a:xfrm>
          <a:off x="7667625" y="64674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152400</xdr:rowOff>
    </xdr:from>
    <xdr:to>
      <xdr:col>7</xdr:col>
      <xdr:colOff>0</xdr:colOff>
      <xdr:row>37</xdr:row>
      <xdr:rowOff>152400</xdr:rowOff>
    </xdr:to>
    <xdr:sp macro="[1]!PtreeEvent_ObjectClick">
      <xdr:nvSpPr>
        <xdr:cNvPr id="81" name="PTObj_DBranchHLine_6_19"/>
        <xdr:cNvSpPr>
          <a:spLocks/>
        </xdr:cNvSpPr>
      </xdr:nvSpPr>
      <xdr:spPr>
        <a:xfrm>
          <a:off x="7820025" y="6143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37</xdr:row>
      <xdr:rowOff>152400</xdr:rowOff>
    </xdr:from>
    <xdr:to>
      <xdr:col>6</xdr:col>
      <xdr:colOff>228600</xdr:colOff>
      <xdr:row>39</xdr:row>
      <xdr:rowOff>152400</xdr:rowOff>
    </xdr:to>
    <xdr:sp macro="[1]!PtreeEvent_ObjectClick">
      <xdr:nvSpPr>
        <xdr:cNvPr id="82" name="PTObj_DBranchDLine_6_19"/>
        <xdr:cNvSpPr>
          <a:spLocks/>
        </xdr:cNvSpPr>
      </xdr:nvSpPr>
      <xdr:spPr>
        <a:xfrm flipV="1">
          <a:off x="7667625" y="61436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152400</xdr:rowOff>
    </xdr:from>
    <xdr:to>
      <xdr:col>6</xdr:col>
      <xdr:colOff>0</xdr:colOff>
      <xdr:row>39</xdr:row>
      <xdr:rowOff>152400</xdr:rowOff>
    </xdr:to>
    <xdr:sp macro="[1]!PtreeEvent_ObjectClick">
      <xdr:nvSpPr>
        <xdr:cNvPr id="83" name="PTObj_DBranchHLine_6_12"/>
        <xdr:cNvSpPr>
          <a:spLocks/>
        </xdr:cNvSpPr>
      </xdr:nvSpPr>
      <xdr:spPr>
        <a:xfrm>
          <a:off x="6210300" y="64674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39</xdr:row>
      <xdr:rowOff>152400</xdr:rowOff>
    </xdr:to>
    <xdr:sp macro="[1]!PtreeEvent_ObjectClick">
      <xdr:nvSpPr>
        <xdr:cNvPr id="84" name="PTObj_DBranchDLine_6_12"/>
        <xdr:cNvSpPr>
          <a:spLocks/>
        </xdr:cNvSpPr>
      </xdr:nvSpPr>
      <xdr:spPr>
        <a:xfrm>
          <a:off x="6057900" y="387667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35</xdr:row>
      <xdr:rowOff>152400</xdr:rowOff>
    </xdr:from>
    <xdr:to>
      <xdr:col>7</xdr:col>
      <xdr:colOff>0</xdr:colOff>
      <xdr:row>35</xdr:row>
      <xdr:rowOff>152400</xdr:rowOff>
    </xdr:to>
    <xdr:sp macro="[1]!PtreeEvent_ObjectClick">
      <xdr:nvSpPr>
        <xdr:cNvPr id="85" name="PTObj_DBranchHLine_6_18"/>
        <xdr:cNvSpPr>
          <a:spLocks/>
        </xdr:cNvSpPr>
      </xdr:nvSpPr>
      <xdr:spPr>
        <a:xfrm>
          <a:off x="7820025" y="5819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152400</xdr:rowOff>
    </xdr:from>
    <xdr:to>
      <xdr:col>6</xdr:col>
      <xdr:colOff>228600</xdr:colOff>
      <xdr:row>35</xdr:row>
      <xdr:rowOff>152400</xdr:rowOff>
    </xdr:to>
    <xdr:sp macro="[1]!PtreeEvent_ObjectClick">
      <xdr:nvSpPr>
        <xdr:cNvPr id="86" name="PTObj_DBranchDLine_6_18"/>
        <xdr:cNvSpPr>
          <a:spLocks/>
        </xdr:cNvSpPr>
      </xdr:nvSpPr>
      <xdr:spPr>
        <a:xfrm>
          <a:off x="7667625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152400</xdr:rowOff>
    </xdr:from>
    <xdr:to>
      <xdr:col>7</xdr:col>
      <xdr:colOff>0</xdr:colOff>
      <xdr:row>31</xdr:row>
      <xdr:rowOff>152400</xdr:rowOff>
    </xdr:to>
    <xdr:sp macro="[1]!PtreeEvent_ObjectClick">
      <xdr:nvSpPr>
        <xdr:cNvPr id="87" name="PTObj_DBranchHLine_6_17"/>
        <xdr:cNvSpPr>
          <a:spLocks/>
        </xdr:cNvSpPr>
      </xdr:nvSpPr>
      <xdr:spPr>
        <a:xfrm>
          <a:off x="7820025" y="5172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152400</xdr:rowOff>
    </xdr:from>
    <xdr:to>
      <xdr:col>6</xdr:col>
      <xdr:colOff>228600</xdr:colOff>
      <xdr:row>33</xdr:row>
      <xdr:rowOff>152400</xdr:rowOff>
    </xdr:to>
    <xdr:sp macro="[1]!PtreeEvent_ObjectClick">
      <xdr:nvSpPr>
        <xdr:cNvPr id="88" name="PTObj_DBranchDLine_6_17"/>
        <xdr:cNvSpPr>
          <a:spLocks/>
        </xdr:cNvSpPr>
      </xdr:nvSpPr>
      <xdr:spPr>
        <a:xfrm flipV="1">
          <a:off x="7667625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33</xdr:row>
      <xdr:rowOff>152400</xdr:rowOff>
    </xdr:from>
    <xdr:to>
      <xdr:col>6</xdr:col>
      <xdr:colOff>0</xdr:colOff>
      <xdr:row>33</xdr:row>
      <xdr:rowOff>152400</xdr:rowOff>
    </xdr:to>
    <xdr:sp macro="[1]!PtreeEvent_ObjectClick">
      <xdr:nvSpPr>
        <xdr:cNvPr id="89" name="PTObj_DBranchHLine_6_11"/>
        <xdr:cNvSpPr>
          <a:spLocks/>
        </xdr:cNvSpPr>
      </xdr:nvSpPr>
      <xdr:spPr>
        <a:xfrm>
          <a:off x="6210300" y="5495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33</xdr:row>
      <xdr:rowOff>152400</xdr:rowOff>
    </xdr:to>
    <xdr:sp macro="[1]!PtreeEvent_ObjectClick">
      <xdr:nvSpPr>
        <xdr:cNvPr id="90" name="PTObj_DBranchDLine_6_11"/>
        <xdr:cNvSpPr>
          <a:spLocks/>
        </xdr:cNvSpPr>
      </xdr:nvSpPr>
      <xdr:spPr>
        <a:xfrm>
          <a:off x="6057900" y="38766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152400</xdr:rowOff>
    </xdr:from>
    <xdr:to>
      <xdr:col>7</xdr:col>
      <xdr:colOff>0</xdr:colOff>
      <xdr:row>29</xdr:row>
      <xdr:rowOff>152400</xdr:rowOff>
    </xdr:to>
    <xdr:sp macro="[1]!PtreeEvent_ObjectClick">
      <xdr:nvSpPr>
        <xdr:cNvPr id="91" name="PTObj_DBranchHLine_6_16"/>
        <xdr:cNvSpPr>
          <a:spLocks/>
        </xdr:cNvSpPr>
      </xdr:nvSpPr>
      <xdr:spPr>
        <a:xfrm>
          <a:off x="7820025" y="4848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152400</xdr:rowOff>
    </xdr:from>
    <xdr:to>
      <xdr:col>6</xdr:col>
      <xdr:colOff>228600</xdr:colOff>
      <xdr:row>29</xdr:row>
      <xdr:rowOff>152400</xdr:rowOff>
    </xdr:to>
    <xdr:sp macro="[1]!PtreeEvent_ObjectClick">
      <xdr:nvSpPr>
        <xdr:cNvPr id="92" name="PTObj_DBranchDLine_6_16"/>
        <xdr:cNvSpPr>
          <a:spLocks/>
        </xdr:cNvSpPr>
      </xdr:nvSpPr>
      <xdr:spPr>
        <a:xfrm>
          <a:off x="7667625" y="4524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25</xdr:row>
      <xdr:rowOff>152400</xdr:rowOff>
    </xdr:from>
    <xdr:to>
      <xdr:col>7</xdr:col>
      <xdr:colOff>0</xdr:colOff>
      <xdr:row>25</xdr:row>
      <xdr:rowOff>152400</xdr:rowOff>
    </xdr:to>
    <xdr:sp macro="[1]!PtreeEvent_ObjectClick">
      <xdr:nvSpPr>
        <xdr:cNvPr id="93" name="PTObj_DBranchHLine_6_15"/>
        <xdr:cNvSpPr>
          <a:spLocks/>
        </xdr:cNvSpPr>
      </xdr:nvSpPr>
      <xdr:spPr>
        <a:xfrm>
          <a:off x="7820025" y="4200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152400</xdr:rowOff>
    </xdr:from>
    <xdr:to>
      <xdr:col>6</xdr:col>
      <xdr:colOff>228600</xdr:colOff>
      <xdr:row>27</xdr:row>
      <xdr:rowOff>152400</xdr:rowOff>
    </xdr:to>
    <xdr:sp macro="[1]!PtreeEvent_ObjectClick">
      <xdr:nvSpPr>
        <xdr:cNvPr id="94" name="PTObj_DBranchDLine_6_15"/>
        <xdr:cNvSpPr>
          <a:spLocks/>
        </xdr:cNvSpPr>
      </xdr:nvSpPr>
      <xdr:spPr>
        <a:xfrm flipV="1">
          <a:off x="7667625" y="4200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95" name="PTObj_DBranchHLine_6_10"/>
        <xdr:cNvSpPr>
          <a:spLocks/>
        </xdr:cNvSpPr>
      </xdr:nvSpPr>
      <xdr:spPr>
        <a:xfrm>
          <a:off x="6210300" y="452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96" name="PTObj_DBranchDLine_6_10"/>
        <xdr:cNvSpPr>
          <a:spLocks/>
        </xdr:cNvSpPr>
      </xdr:nvSpPr>
      <xdr:spPr>
        <a:xfrm>
          <a:off x="6057900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152400</xdr:rowOff>
    </xdr:from>
    <xdr:to>
      <xdr:col>7</xdr:col>
      <xdr:colOff>0</xdr:colOff>
      <xdr:row>21</xdr:row>
      <xdr:rowOff>152400</xdr:rowOff>
    </xdr:to>
    <xdr:sp macro="[1]!PtreeEvent_ObjectClick">
      <xdr:nvSpPr>
        <xdr:cNvPr id="97" name="PTObj_DBranchHLine_6_14"/>
        <xdr:cNvSpPr>
          <a:spLocks/>
        </xdr:cNvSpPr>
      </xdr:nvSpPr>
      <xdr:spPr>
        <a:xfrm>
          <a:off x="7820025" y="3552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152400</xdr:rowOff>
    </xdr:from>
    <xdr:to>
      <xdr:col>6</xdr:col>
      <xdr:colOff>228600</xdr:colOff>
      <xdr:row>21</xdr:row>
      <xdr:rowOff>152400</xdr:rowOff>
    </xdr:to>
    <xdr:sp macro="[1]!PtreeEvent_ObjectClick">
      <xdr:nvSpPr>
        <xdr:cNvPr id="98" name="PTObj_DBranchDLine_6_14"/>
        <xdr:cNvSpPr>
          <a:spLocks/>
        </xdr:cNvSpPr>
      </xdr:nvSpPr>
      <xdr:spPr>
        <a:xfrm>
          <a:off x="7667625" y="32289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17</xdr:row>
      <xdr:rowOff>152400</xdr:rowOff>
    </xdr:from>
    <xdr:to>
      <xdr:col>7</xdr:col>
      <xdr:colOff>0</xdr:colOff>
      <xdr:row>17</xdr:row>
      <xdr:rowOff>152400</xdr:rowOff>
    </xdr:to>
    <xdr:sp macro="[1]!PtreeEvent_ObjectClick">
      <xdr:nvSpPr>
        <xdr:cNvPr id="99" name="PTObj_DBranchHLine_6_13"/>
        <xdr:cNvSpPr>
          <a:spLocks/>
        </xdr:cNvSpPr>
      </xdr:nvSpPr>
      <xdr:spPr>
        <a:xfrm>
          <a:off x="7820025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152400</xdr:rowOff>
    </xdr:from>
    <xdr:to>
      <xdr:col>6</xdr:col>
      <xdr:colOff>228600</xdr:colOff>
      <xdr:row>19</xdr:row>
      <xdr:rowOff>152400</xdr:rowOff>
    </xdr:to>
    <xdr:sp macro="[1]!PtreeEvent_ObjectClick">
      <xdr:nvSpPr>
        <xdr:cNvPr id="100" name="PTObj_DBranchDLine_6_13"/>
        <xdr:cNvSpPr>
          <a:spLocks/>
        </xdr:cNvSpPr>
      </xdr:nvSpPr>
      <xdr:spPr>
        <a:xfrm flipV="1">
          <a:off x="7667625" y="2905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152400</xdr:rowOff>
    </xdr:from>
    <xdr:to>
      <xdr:col>6</xdr:col>
      <xdr:colOff>0</xdr:colOff>
      <xdr:row>19</xdr:row>
      <xdr:rowOff>152400</xdr:rowOff>
    </xdr:to>
    <xdr:sp macro="[1]!PtreeEvent_ObjectClick">
      <xdr:nvSpPr>
        <xdr:cNvPr id="101" name="PTObj_DBranchHLine_6_9"/>
        <xdr:cNvSpPr>
          <a:spLocks/>
        </xdr:cNvSpPr>
      </xdr:nvSpPr>
      <xdr:spPr>
        <a:xfrm>
          <a:off x="6210300" y="3228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102" name="PTObj_DBranchDLine_6_9"/>
        <xdr:cNvSpPr>
          <a:spLocks/>
        </xdr:cNvSpPr>
      </xdr:nvSpPr>
      <xdr:spPr>
        <a:xfrm flipV="1">
          <a:off x="6057900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152400</xdr:rowOff>
    </xdr:from>
    <xdr:to>
      <xdr:col>5</xdr:col>
      <xdr:colOff>0</xdr:colOff>
      <xdr:row>23</xdr:row>
      <xdr:rowOff>152400</xdr:rowOff>
    </xdr:to>
    <xdr:sp macro="[1]!PtreeEvent_ObjectClick">
      <xdr:nvSpPr>
        <xdr:cNvPr id="103" name="PTObj_DBranchHLine_6_5"/>
        <xdr:cNvSpPr>
          <a:spLocks/>
        </xdr:cNvSpPr>
      </xdr:nvSpPr>
      <xdr:spPr>
        <a:xfrm>
          <a:off x="4600575" y="387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43</xdr:row>
      <xdr:rowOff>152400</xdr:rowOff>
    </xdr:to>
    <xdr:sp macro="[1]!PtreeEvent_ObjectClick">
      <xdr:nvSpPr>
        <xdr:cNvPr id="104" name="PTObj_DBranchDLine_6_5"/>
        <xdr:cNvSpPr>
          <a:spLocks/>
        </xdr:cNvSpPr>
      </xdr:nvSpPr>
      <xdr:spPr>
        <a:xfrm flipV="1">
          <a:off x="4448175" y="3876675"/>
          <a:ext cx="15240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43</xdr:row>
      <xdr:rowOff>152400</xdr:rowOff>
    </xdr:from>
    <xdr:to>
      <xdr:col>4</xdr:col>
      <xdr:colOff>0</xdr:colOff>
      <xdr:row>43</xdr:row>
      <xdr:rowOff>152400</xdr:rowOff>
    </xdr:to>
    <xdr:sp macro="[1]!PtreeEvent_ObjectClick">
      <xdr:nvSpPr>
        <xdr:cNvPr id="105" name="PTObj_DBranchHLine_6_4"/>
        <xdr:cNvSpPr>
          <a:spLocks/>
        </xdr:cNvSpPr>
      </xdr:nvSpPr>
      <xdr:spPr>
        <a:xfrm>
          <a:off x="2990850" y="71151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43</xdr:row>
      <xdr:rowOff>152400</xdr:rowOff>
    </xdr:to>
    <xdr:sp macro="[1]!PtreeEvent_ObjectClick">
      <xdr:nvSpPr>
        <xdr:cNvPr id="106" name="PTObj_DBranchDLine_6_4"/>
        <xdr:cNvSpPr>
          <a:spLocks/>
        </xdr:cNvSpPr>
      </xdr:nvSpPr>
      <xdr:spPr>
        <a:xfrm>
          <a:off x="2838450" y="2257425"/>
          <a:ext cx="15240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152400</xdr:rowOff>
    </xdr:from>
    <xdr:to>
      <xdr:col>4</xdr:col>
      <xdr:colOff>0</xdr:colOff>
      <xdr:row>15</xdr:row>
      <xdr:rowOff>152400</xdr:rowOff>
    </xdr:to>
    <xdr:sp macro="[1]!PtreeEvent_ObjectClick">
      <xdr:nvSpPr>
        <xdr:cNvPr id="107" name="PTObj_DBranchHLine_6_3"/>
        <xdr:cNvSpPr>
          <a:spLocks/>
        </xdr:cNvSpPr>
      </xdr:nvSpPr>
      <xdr:spPr>
        <a:xfrm>
          <a:off x="2990850" y="2581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15</xdr:row>
      <xdr:rowOff>152400</xdr:rowOff>
    </xdr:to>
    <xdr:sp macro="[1]!PtreeEvent_ObjectClick">
      <xdr:nvSpPr>
        <xdr:cNvPr id="108" name="PTObj_DBranchDLine_6_3"/>
        <xdr:cNvSpPr>
          <a:spLocks/>
        </xdr:cNvSpPr>
      </xdr:nvSpPr>
      <xdr:spPr>
        <a:xfrm>
          <a:off x="2838450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</xdr:row>
      <xdr:rowOff>152400</xdr:rowOff>
    </xdr:from>
    <xdr:to>
      <xdr:col>4</xdr:col>
      <xdr:colOff>0</xdr:colOff>
      <xdr:row>11</xdr:row>
      <xdr:rowOff>152400</xdr:rowOff>
    </xdr:to>
    <xdr:sp macro="[1]!PtreeEvent_ObjectClick">
      <xdr:nvSpPr>
        <xdr:cNvPr id="109" name="PTObj_DBranchHLine_6_2"/>
        <xdr:cNvSpPr>
          <a:spLocks/>
        </xdr:cNvSpPr>
      </xdr:nvSpPr>
      <xdr:spPr>
        <a:xfrm>
          <a:off x="2990850" y="1933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152400</xdr:rowOff>
    </xdr:from>
    <xdr:to>
      <xdr:col>3</xdr:col>
      <xdr:colOff>228600</xdr:colOff>
      <xdr:row>13</xdr:row>
      <xdr:rowOff>152400</xdr:rowOff>
    </xdr:to>
    <xdr:sp macro="[1]!PtreeEvent_ObjectClick">
      <xdr:nvSpPr>
        <xdr:cNvPr id="110" name="PTObj_DBranchDLine_6_2"/>
        <xdr:cNvSpPr>
          <a:spLocks/>
        </xdr:cNvSpPr>
      </xdr:nvSpPr>
      <xdr:spPr>
        <a:xfrm flipV="1">
          <a:off x="2838450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152400</xdr:rowOff>
    </xdr:from>
    <xdr:to>
      <xdr:col>3</xdr:col>
      <xdr:colOff>0</xdr:colOff>
      <xdr:row>13</xdr:row>
      <xdr:rowOff>152400</xdr:rowOff>
    </xdr:to>
    <xdr:sp macro="[1]!PtreeEvent_ObjectClick">
      <xdr:nvSpPr>
        <xdr:cNvPr id="111" name="PTObj_DBranchHLine_6_1"/>
        <xdr:cNvSpPr>
          <a:spLocks/>
        </xdr:cNvSpPr>
      </xdr:nvSpPr>
      <xdr:spPr>
        <a:xfrm>
          <a:off x="1400175" y="22574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76200</xdr:rowOff>
    </xdr:from>
    <xdr:ext cx="161925" cy="161925"/>
    <xdr:sp macro="[1]!PtreeEvent_ObjectClick">
      <xdr:nvSpPr>
        <xdr:cNvPr id="112" name="PTObj_DNode_6_1"/>
        <xdr:cNvSpPr>
          <a:spLocks/>
        </xdr:cNvSpPr>
      </xdr:nvSpPr>
      <xdr:spPr>
        <a:xfrm>
          <a:off x="2762250" y="21812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228600</xdr:colOff>
      <xdr:row>13</xdr:row>
      <xdr:rowOff>66675</xdr:rowOff>
    </xdr:from>
    <xdr:ext cx="885825" cy="190500"/>
    <xdr:sp macro="[1]!PtreeEvent_ObjectClick">
      <xdr:nvSpPr>
        <xdr:cNvPr id="113" name="PTObj_DBranchName_6_1"/>
        <xdr:cNvSpPr txBox="1">
          <a:spLocks noChangeArrowheads="1"/>
        </xdr:cNvSpPr>
      </xdr:nvSpPr>
      <xdr:spPr>
        <a:xfrm>
          <a:off x="1447800" y="2171700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Perfect Info BOTH</a:t>
          </a:r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161925" cy="161925"/>
    <xdr:sp macro="[1]!PtreeEvent_ObjectClick">
      <xdr:nvSpPr>
        <xdr:cNvPr id="114" name="PTObj_DNode_6_2"/>
        <xdr:cNvSpPr>
          <a:spLocks/>
        </xdr:cNvSpPr>
      </xdr:nvSpPr>
      <xdr:spPr>
        <a:xfrm>
          <a:off x="4371975" y="18573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276225</xdr:colOff>
      <xdr:row>11</xdr:row>
      <xdr:rowOff>66675</xdr:rowOff>
    </xdr:from>
    <xdr:ext cx="304800" cy="190500"/>
    <xdr:sp macro="[1]!PtreeEvent_ObjectClick">
      <xdr:nvSpPr>
        <xdr:cNvPr id="115" name="PTObj_DBranchName_6_2"/>
        <xdr:cNvSpPr txBox="1">
          <a:spLocks noChangeArrowheads="1"/>
        </xdr:cNvSpPr>
      </xdr:nvSpPr>
      <xdr:spPr>
        <a:xfrm>
          <a:off x="3038475" y="184785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4</xdr:col>
      <xdr:colOff>0</xdr:colOff>
      <xdr:row>15</xdr:row>
      <xdr:rowOff>76200</xdr:rowOff>
    </xdr:from>
    <xdr:ext cx="161925" cy="161925"/>
    <xdr:sp macro="[1]!PtreeEvent_ObjectClick">
      <xdr:nvSpPr>
        <xdr:cNvPr id="116" name="PTObj_DNode_6_3"/>
        <xdr:cNvSpPr>
          <a:spLocks/>
        </xdr:cNvSpPr>
      </xdr:nvSpPr>
      <xdr:spPr>
        <a:xfrm>
          <a:off x="4371975" y="25050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276225</xdr:colOff>
      <xdr:row>15</xdr:row>
      <xdr:rowOff>66675</xdr:rowOff>
    </xdr:from>
    <xdr:ext cx="238125" cy="190500"/>
    <xdr:sp macro="[1]!PtreeEvent_ObjectClick">
      <xdr:nvSpPr>
        <xdr:cNvPr id="117" name="PTObj_DBranchName_6_3"/>
        <xdr:cNvSpPr txBox="1">
          <a:spLocks noChangeArrowheads="1"/>
        </xdr:cNvSpPr>
      </xdr:nvSpPr>
      <xdr:spPr>
        <a:xfrm>
          <a:off x="3038475" y="2495550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4</xdr:col>
      <xdr:colOff>0</xdr:colOff>
      <xdr:row>43</xdr:row>
      <xdr:rowOff>76200</xdr:rowOff>
    </xdr:from>
    <xdr:ext cx="161925" cy="161925"/>
    <xdr:sp macro="[1]!PtreeEvent_ObjectClick">
      <xdr:nvSpPr>
        <xdr:cNvPr id="118" name="PTObj_DNode_6_4"/>
        <xdr:cNvSpPr>
          <a:spLocks/>
        </xdr:cNvSpPr>
      </xdr:nvSpPr>
      <xdr:spPr>
        <a:xfrm>
          <a:off x="4371975" y="70389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276225</xdr:colOff>
      <xdr:row>43</xdr:row>
      <xdr:rowOff>66675</xdr:rowOff>
    </xdr:from>
    <xdr:ext cx="581025" cy="190500"/>
    <xdr:sp macro="[1]!PtreeEvent_ObjectClick">
      <xdr:nvSpPr>
        <xdr:cNvPr id="119" name="PTObj_DBranchName_6_4"/>
        <xdr:cNvSpPr txBox="1">
          <a:spLocks noChangeArrowheads="1"/>
        </xdr:cNvSpPr>
      </xdr:nvSpPr>
      <xdr:spPr>
        <a:xfrm>
          <a:off x="3038475" y="7029450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"Buy Make"</a:t>
          </a:r>
        </a:p>
      </xdr:txBody>
    </xdr:sp>
    <xdr:clientData/>
  </xdr:oneCellAnchor>
  <xdr:oneCellAnchor>
    <xdr:from>
      <xdr:col>5</xdr:col>
      <xdr:colOff>0</xdr:colOff>
      <xdr:row>23</xdr:row>
      <xdr:rowOff>76200</xdr:rowOff>
    </xdr:from>
    <xdr:ext cx="161925" cy="161925"/>
    <xdr:sp macro="[1]!PtreeEvent_ObjectClick">
      <xdr:nvSpPr>
        <xdr:cNvPr id="120" name="PTObj_DNode_6_5"/>
        <xdr:cNvSpPr>
          <a:spLocks/>
        </xdr:cNvSpPr>
      </xdr:nvSpPr>
      <xdr:spPr>
        <a:xfrm>
          <a:off x="5981700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276225</xdr:colOff>
      <xdr:row>23</xdr:row>
      <xdr:rowOff>66675</xdr:rowOff>
    </xdr:from>
    <xdr:ext cx="514350" cy="190500"/>
    <xdr:sp macro="[1]!PtreeEvent_ObjectClick">
      <xdr:nvSpPr>
        <xdr:cNvPr id="121" name="PTObj_DBranchName_6_5"/>
        <xdr:cNvSpPr txBox="1">
          <a:spLocks noChangeArrowheads="1"/>
        </xdr:cNvSpPr>
      </xdr:nvSpPr>
      <xdr:spPr>
        <a:xfrm>
          <a:off x="4648200" y="37909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19</xdr:row>
      <xdr:rowOff>76200</xdr:rowOff>
    </xdr:from>
    <xdr:ext cx="161925" cy="161925"/>
    <xdr:sp macro="[1]!PtreeEvent_ObjectClick">
      <xdr:nvSpPr>
        <xdr:cNvPr id="122" name="PTObj_DNode_6_9"/>
        <xdr:cNvSpPr>
          <a:spLocks/>
        </xdr:cNvSpPr>
      </xdr:nvSpPr>
      <xdr:spPr>
        <a:xfrm>
          <a:off x="7591425" y="31527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19</xdr:row>
      <xdr:rowOff>66675</xdr:rowOff>
    </xdr:from>
    <xdr:ext cx="514350" cy="190500"/>
    <xdr:sp macro="[1]!PtreeEvent_ObjectClick">
      <xdr:nvSpPr>
        <xdr:cNvPr id="123" name="PTObj_DBranchName_6_9"/>
        <xdr:cNvSpPr txBox="1">
          <a:spLocks noChangeArrowheads="1"/>
        </xdr:cNvSpPr>
      </xdr:nvSpPr>
      <xdr:spPr>
        <a:xfrm>
          <a:off x="6257925" y="31432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17</xdr:row>
      <xdr:rowOff>76200</xdr:rowOff>
    </xdr:from>
    <xdr:ext cx="161925" cy="161925"/>
    <xdr:sp macro="[1]!PtreeEvent_ObjectClick">
      <xdr:nvSpPr>
        <xdr:cNvPr id="124" name="PTObj_DNode_6_13"/>
        <xdr:cNvSpPr>
          <a:spLocks/>
        </xdr:cNvSpPr>
      </xdr:nvSpPr>
      <xdr:spPr>
        <a:xfrm rot="16200000">
          <a:off x="9191625" y="2828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17</xdr:row>
      <xdr:rowOff>66675</xdr:rowOff>
    </xdr:from>
    <xdr:ext cx="514350" cy="190500"/>
    <xdr:sp macro="[1]!PtreeEvent_ObjectClick">
      <xdr:nvSpPr>
        <xdr:cNvPr id="125" name="PTObj_DBranchName_6_13"/>
        <xdr:cNvSpPr txBox="1">
          <a:spLocks noChangeArrowheads="1"/>
        </xdr:cNvSpPr>
      </xdr:nvSpPr>
      <xdr:spPr>
        <a:xfrm>
          <a:off x="7867650" y="28194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21</xdr:row>
      <xdr:rowOff>76200</xdr:rowOff>
    </xdr:from>
    <xdr:ext cx="161925" cy="161925"/>
    <xdr:sp macro="[1]!PtreeEvent_ObjectClick">
      <xdr:nvSpPr>
        <xdr:cNvPr id="126" name="PTObj_DNode_6_14"/>
        <xdr:cNvSpPr>
          <a:spLocks/>
        </xdr:cNvSpPr>
      </xdr:nvSpPr>
      <xdr:spPr>
        <a:xfrm rot="16200000">
          <a:off x="9191625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21</xdr:row>
      <xdr:rowOff>66675</xdr:rowOff>
    </xdr:from>
    <xdr:ext cx="523875" cy="190500"/>
    <xdr:sp macro="[1]!PtreeEvent_ObjectClick">
      <xdr:nvSpPr>
        <xdr:cNvPr id="127" name="PTObj_DBranchName_6_14"/>
        <xdr:cNvSpPr txBox="1">
          <a:spLocks noChangeArrowheads="1"/>
        </xdr:cNvSpPr>
      </xdr:nvSpPr>
      <xdr:spPr>
        <a:xfrm>
          <a:off x="7867650" y="34671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128" name="PTObj_DNode_6_10"/>
        <xdr:cNvSpPr>
          <a:spLocks/>
        </xdr:cNvSpPr>
      </xdr:nvSpPr>
      <xdr:spPr>
        <a:xfrm>
          <a:off x="7591425" y="44481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27</xdr:row>
      <xdr:rowOff>66675</xdr:rowOff>
    </xdr:from>
    <xdr:ext cx="523875" cy="190500"/>
    <xdr:sp macro="[1]!PtreeEvent_ObjectClick">
      <xdr:nvSpPr>
        <xdr:cNvPr id="129" name="PTObj_DBranchName_6_10"/>
        <xdr:cNvSpPr txBox="1">
          <a:spLocks noChangeArrowheads="1"/>
        </xdr:cNvSpPr>
      </xdr:nvSpPr>
      <xdr:spPr>
        <a:xfrm>
          <a:off x="6257925" y="44386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7</xdr:col>
      <xdr:colOff>0</xdr:colOff>
      <xdr:row>25</xdr:row>
      <xdr:rowOff>76200</xdr:rowOff>
    </xdr:from>
    <xdr:ext cx="161925" cy="161925"/>
    <xdr:sp macro="[1]!PtreeEvent_ObjectClick">
      <xdr:nvSpPr>
        <xdr:cNvPr id="130" name="PTObj_DNode_6_15"/>
        <xdr:cNvSpPr>
          <a:spLocks/>
        </xdr:cNvSpPr>
      </xdr:nvSpPr>
      <xdr:spPr>
        <a:xfrm rot="16200000">
          <a:off x="9191625" y="4124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25</xdr:row>
      <xdr:rowOff>66675</xdr:rowOff>
    </xdr:from>
    <xdr:ext cx="514350" cy="190500"/>
    <xdr:sp macro="[1]!PtreeEvent_ObjectClick">
      <xdr:nvSpPr>
        <xdr:cNvPr id="131" name="PTObj_DBranchName_6_15"/>
        <xdr:cNvSpPr txBox="1">
          <a:spLocks noChangeArrowheads="1"/>
        </xdr:cNvSpPr>
      </xdr:nvSpPr>
      <xdr:spPr>
        <a:xfrm>
          <a:off x="7867650" y="41148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29</xdr:row>
      <xdr:rowOff>76200</xdr:rowOff>
    </xdr:from>
    <xdr:ext cx="161925" cy="161925"/>
    <xdr:sp macro="[1]!PtreeEvent_ObjectClick">
      <xdr:nvSpPr>
        <xdr:cNvPr id="132" name="PTObj_DNode_6_16"/>
        <xdr:cNvSpPr>
          <a:spLocks/>
        </xdr:cNvSpPr>
      </xdr:nvSpPr>
      <xdr:spPr>
        <a:xfrm rot="16200000">
          <a:off x="9191625" y="47720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29</xdr:row>
      <xdr:rowOff>66675</xdr:rowOff>
    </xdr:from>
    <xdr:ext cx="523875" cy="190500"/>
    <xdr:sp macro="[1]!PtreeEvent_ObjectClick">
      <xdr:nvSpPr>
        <xdr:cNvPr id="133" name="PTObj_DBranchName_6_16"/>
        <xdr:cNvSpPr txBox="1">
          <a:spLocks noChangeArrowheads="1"/>
        </xdr:cNvSpPr>
      </xdr:nvSpPr>
      <xdr:spPr>
        <a:xfrm>
          <a:off x="7867650" y="47625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161925" cy="161925"/>
    <xdr:sp macro="[1]!PtreeEvent_ObjectClick">
      <xdr:nvSpPr>
        <xdr:cNvPr id="134" name="PTObj_DNode_6_11"/>
        <xdr:cNvSpPr>
          <a:spLocks/>
        </xdr:cNvSpPr>
      </xdr:nvSpPr>
      <xdr:spPr>
        <a:xfrm>
          <a:off x="7591425" y="54197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33</xdr:row>
      <xdr:rowOff>66675</xdr:rowOff>
    </xdr:from>
    <xdr:ext cx="523875" cy="190500"/>
    <xdr:sp macro="[1]!PtreeEvent_ObjectClick">
      <xdr:nvSpPr>
        <xdr:cNvPr id="135" name="PTObj_DBranchName_6_11"/>
        <xdr:cNvSpPr txBox="1">
          <a:spLocks noChangeArrowheads="1"/>
        </xdr:cNvSpPr>
      </xdr:nvSpPr>
      <xdr:spPr>
        <a:xfrm>
          <a:off x="6257925" y="54102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7</xdr:col>
      <xdr:colOff>0</xdr:colOff>
      <xdr:row>31</xdr:row>
      <xdr:rowOff>76200</xdr:rowOff>
    </xdr:from>
    <xdr:ext cx="161925" cy="161925"/>
    <xdr:sp macro="[1]!PtreeEvent_ObjectClick">
      <xdr:nvSpPr>
        <xdr:cNvPr id="136" name="PTObj_DNode_6_17"/>
        <xdr:cNvSpPr>
          <a:spLocks/>
        </xdr:cNvSpPr>
      </xdr:nvSpPr>
      <xdr:spPr>
        <a:xfrm rot="16200000">
          <a:off x="919162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31</xdr:row>
      <xdr:rowOff>66675</xdr:rowOff>
    </xdr:from>
    <xdr:ext cx="514350" cy="190500"/>
    <xdr:sp macro="[1]!PtreeEvent_ObjectClick">
      <xdr:nvSpPr>
        <xdr:cNvPr id="137" name="PTObj_DBranchName_6_17"/>
        <xdr:cNvSpPr txBox="1">
          <a:spLocks noChangeArrowheads="1"/>
        </xdr:cNvSpPr>
      </xdr:nvSpPr>
      <xdr:spPr>
        <a:xfrm>
          <a:off x="7867650" y="50863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35</xdr:row>
      <xdr:rowOff>76200</xdr:rowOff>
    </xdr:from>
    <xdr:ext cx="161925" cy="161925"/>
    <xdr:sp macro="[1]!PtreeEvent_ObjectClick">
      <xdr:nvSpPr>
        <xdr:cNvPr id="138" name="PTObj_DNode_6_18"/>
        <xdr:cNvSpPr>
          <a:spLocks/>
        </xdr:cNvSpPr>
      </xdr:nvSpPr>
      <xdr:spPr>
        <a:xfrm rot="16200000">
          <a:off x="919162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35</xdr:row>
      <xdr:rowOff>66675</xdr:rowOff>
    </xdr:from>
    <xdr:ext cx="523875" cy="190500"/>
    <xdr:sp macro="[1]!PtreeEvent_ObjectClick">
      <xdr:nvSpPr>
        <xdr:cNvPr id="139" name="PTObj_DBranchName_6_18"/>
        <xdr:cNvSpPr txBox="1">
          <a:spLocks noChangeArrowheads="1"/>
        </xdr:cNvSpPr>
      </xdr:nvSpPr>
      <xdr:spPr>
        <a:xfrm>
          <a:off x="7867650" y="57340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39</xdr:row>
      <xdr:rowOff>76200</xdr:rowOff>
    </xdr:from>
    <xdr:ext cx="161925" cy="161925"/>
    <xdr:sp macro="[1]!PtreeEvent_ObjectClick">
      <xdr:nvSpPr>
        <xdr:cNvPr id="140" name="PTObj_DNode_6_12"/>
        <xdr:cNvSpPr>
          <a:spLocks/>
        </xdr:cNvSpPr>
      </xdr:nvSpPr>
      <xdr:spPr>
        <a:xfrm>
          <a:off x="7591425" y="63912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39</xdr:row>
      <xdr:rowOff>66675</xdr:rowOff>
    </xdr:from>
    <xdr:ext cx="523875" cy="190500"/>
    <xdr:sp macro="[1]!PtreeEvent_ObjectClick">
      <xdr:nvSpPr>
        <xdr:cNvPr id="141" name="PTObj_DBranchName_6_12"/>
        <xdr:cNvSpPr txBox="1">
          <a:spLocks noChangeArrowheads="1"/>
        </xdr:cNvSpPr>
      </xdr:nvSpPr>
      <xdr:spPr>
        <a:xfrm>
          <a:off x="6257925" y="63817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7</xdr:col>
      <xdr:colOff>0</xdr:colOff>
      <xdr:row>37</xdr:row>
      <xdr:rowOff>76200</xdr:rowOff>
    </xdr:from>
    <xdr:ext cx="161925" cy="161925"/>
    <xdr:sp macro="[1]!PtreeEvent_ObjectClick">
      <xdr:nvSpPr>
        <xdr:cNvPr id="142" name="PTObj_DNode_6_19"/>
        <xdr:cNvSpPr>
          <a:spLocks/>
        </xdr:cNvSpPr>
      </xdr:nvSpPr>
      <xdr:spPr>
        <a:xfrm rot="16200000">
          <a:off x="9191625" y="60674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37</xdr:row>
      <xdr:rowOff>66675</xdr:rowOff>
    </xdr:from>
    <xdr:ext cx="514350" cy="190500"/>
    <xdr:sp macro="[1]!PtreeEvent_ObjectClick">
      <xdr:nvSpPr>
        <xdr:cNvPr id="143" name="PTObj_DBranchName_6_19"/>
        <xdr:cNvSpPr txBox="1">
          <a:spLocks noChangeArrowheads="1"/>
        </xdr:cNvSpPr>
      </xdr:nvSpPr>
      <xdr:spPr>
        <a:xfrm>
          <a:off x="7867650" y="60579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41</xdr:row>
      <xdr:rowOff>76200</xdr:rowOff>
    </xdr:from>
    <xdr:ext cx="161925" cy="161925"/>
    <xdr:sp macro="[1]!PtreeEvent_ObjectClick">
      <xdr:nvSpPr>
        <xdr:cNvPr id="144" name="PTObj_DNode_6_20"/>
        <xdr:cNvSpPr>
          <a:spLocks/>
        </xdr:cNvSpPr>
      </xdr:nvSpPr>
      <xdr:spPr>
        <a:xfrm rot="16200000">
          <a:off x="9191625" y="67151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41</xdr:row>
      <xdr:rowOff>66675</xdr:rowOff>
    </xdr:from>
    <xdr:ext cx="523875" cy="190500"/>
    <xdr:sp macro="[1]!PtreeEvent_ObjectClick">
      <xdr:nvSpPr>
        <xdr:cNvPr id="145" name="PTObj_DBranchName_6_20"/>
        <xdr:cNvSpPr txBox="1">
          <a:spLocks noChangeArrowheads="1"/>
        </xdr:cNvSpPr>
      </xdr:nvSpPr>
      <xdr:spPr>
        <a:xfrm>
          <a:off x="7867650" y="67056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5</xdr:col>
      <xdr:colOff>0</xdr:colOff>
      <xdr:row>51</xdr:row>
      <xdr:rowOff>76200</xdr:rowOff>
    </xdr:from>
    <xdr:ext cx="161925" cy="161925"/>
    <xdr:sp macro="[1]!PtreeEvent_ObjectClick">
      <xdr:nvSpPr>
        <xdr:cNvPr id="146" name="PTObj_DNode_6_6"/>
        <xdr:cNvSpPr>
          <a:spLocks/>
        </xdr:cNvSpPr>
      </xdr:nvSpPr>
      <xdr:spPr>
        <a:xfrm>
          <a:off x="5981700" y="83343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276225</xdr:colOff>
      <xdr:row>51</xdr:row>
      <xdr:rowOff>66675</xdr:rowOff>
    </xdr:from>
    <xdr:ext cx="523875" cy="190500"/>
    <xdr:sp macro="[1]!PtreeEvent_ObjectClick">
      <xdr:nvSpPr>
        <xdr:cNvPr id="147" name="PTObj_DBranchName_6_6"/>
        <xdr:cNvSpPr txBox="1">
          <a:spLocks noChangeArrowheads="1"/>
        </xdr:cNvSpPr>
      </xdr:nvSpPr>
      <xdr:spPr>
        <a:xfrm>
          <a:off x="4648200" y="83248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47</xdr:row>
      <xdr:rowOff>76200</xdr:rowOff>
    </xdr:from>
    <xdr:ext cx="161925" cy="161925"/>
    <xdr:sp macro="[1]!PtreeEvent_ObjectClick">
      <xdr:nvSpPr>
        <xdr:cNvPr id="148" name="PTObj_DNode_6_21"/>
        <xdr:cNvSpPr>
          <a:spLocks/>
        </xdr:cNvSpPr>
      </xdr:nvSpPr>
      <xdr:spPr>
        <a:xfrm>
          <a:off x="7591425" y="76866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47</xdr:row>
      <xdr:rowOff>66675</xdr:rowOff>
    </xdr:from>
    <xdr:ext cx="514350" cy="190500"/>
    <xdr:sp macro="[1]!PtreeEvent_ObjectClick">
      <xdr:nvSpPr>
        <xdr:cNvPr id="149" name="PTObj_DBranchName_6_21"/>
        <xdr:cNvSpPr txBox="1">
          <a:spLocks noChangeArrowheads="1"/>
        </xdr:cNvSpPr>
      </xdr:nvSpPr>
      <xdr:spPr>
        <a:xfrm>
          <a:off x="6257925" y="76771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45</xdr:row>
      <xdr:rowOff>76200</xdr:rowOff>
    </xdr:from>
    <xdr:ext cx="161925" cy="161925"/>
    <xdr:sp macro="[1]!PtreeEvent_ObjectClick">
      <xdr:nvSpPr>
        <xdr:cNvPr id="150" name="PTObj_DNode_6_22"/>
        <xdr:cNvSpPr>
          <a:spLocks/>
        </xdr:cNvSpPr>
      </xdr:nvSpPr>
      <xdr:spPr>
        <a:xfrm rot="16200000">
          <a:off x="9191625" y="73628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45</xdr:row>
      <xdr:rowOff>66675</xdr:rowOff>
    </xdr:from>
    <xdr:ext cx="514350" cy="190500"/>
    <xdr:sp macro="[1]!PtreeEvent_ObjectClick">
      <xdr:nvSpPr>
        <xdr:cNvPr id="151" name="PTObj_DBranchName_6_22"/>
        <xdr:cNvSpPr txBox="1">
          <a:spLocks noChangeArrowheads="1"/>
        </xdr:cNvSpPr>
      </xdr:nvSpPr>
      <xdr:spPr>
        <a:xfrm>
          <a:off x="7867650" y="73533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49</xdr:row>
      <xdr:rowOff>76200</xdr:rowOff>
    </xdr:from>
    <xdr:ext cx="161925" cy="161925"/>
    <xdr:sp macro="[1]!PtreeEvent_ObjectClick">
      <xdr:nvSpPr>
        <xdr:cNvPr id="152" name="PTObj_DNode_6_23"/>
        <xdr:cNvSpPr>
          <a:spLocks/>
        </xdr:cNvSpPr>
      </xdr:nvSpPr>
      <xdr:spPr>
        <a:xfrm rot="16200000">
          <a:off x="9191625" y="80105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49</xdr:row>
      <xdr:rowOff>66675</xdr:rowOff>
    </xdr:from>
    <xdr:ext cx="523875" cy="190500"/>
    <xdr:sp macro="[1]!PtreeEvent_ObjectClick">
      <xdr:nvSpPr>
        <xdr:cNvPr id="153" name="PTObj_DBranchName_6_23"/>
        <xdr:cNvSpPr txBox="1">
          <a:spLocks noChangeArrowheads="1"/>
        </xdr:cNvSpPr>
      </xdr:nvSpPr>
      <xdr:spPr>
        <a:xfrm>
          <a:off x="7867650" y="80010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55</xdr:row>
      <xdr:rowOff>76200</xdr:rowOff>
    </xdr:from>
    <xdr:ext cx="161925" cy="161925"/>
    <xdr:sp macro="[1]!PtreeEvent_ObjectClick">
      <xdr:nvSpPr>
        <xdr:cNvPr id="154" name="PTObj_DNode_6_24"/>
        <xdr:cNvSpPr>
          <a:spLocks/>
        </xdr:cNvSpPr>
      </xdr:nvSpPr>
      <xdr:spPr>
        <a:xfrm>
          <a:off x="7591425" y="89820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55</xdr:row>
      <xdr:rowOff>66675</xdr:rowOff>
    </xdr:from>
    <xdr:ext cx="523875" cy="190500"/>
    <xdr:sp macro="[1]!PtreeEvent_ObjectClick">
      <xdr:nvSpPr>
        <xdr:cNvPr id="155" name="PTObj_DBranchName_6_24"/>
        <xdr:cNvSpPr txBox="1">
          <a:spLocks noChangeArrowheads="1"/>
        </xdr:cNvSpPr>
      </xdr:nvSpPr>
      <xdr:spPr>
        <a:xfrm>
          <a:off x="6257925" y="89725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7</xdr:col>
      <xdr:colOff>0</xdr:colOff>
      <xdr:row>53</xdr:row>
      <xdr:rowOff>76200</xdr:rowOff>
    </xdr:from>
    <xdr:ext cx="161925" cy="161925"/>
    <xdr:sp macro="[1]!PtreeEvent_ObjectClick">
      <xdr:nvSpPr>
        <xdr:cNvPr id="156" name="PTObj_DNode_6_25"/>
        <xdr:cNvSpPr>
          <a:spLocks/>
        </xdr:cNvSpPr>
      </xdr:nvSpPr>
      <xdr:spPr>
        <a:xfrm rot="16200000">
          <a:off x="9191625" y="86582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53</xdr:row>
      <xdr:rowOff>66675</xdr:rowOff>
    </xdr:from>
    <xdr:ext cx="514350" cy="190500"/>
    <xdr:sp macro="[1]!PtreeEvent_ObjectClick">
      <xdr:nvSpPr>
        <xdr:cNvPr id="157" name="PTObj_DBranchName_6_25"/>
        <xdr:cNvSpPr txBox="1">
          <a:spLocks noChangeArrowheads="1"/>
        </xdr:cNvSpPr>
      </xdr:nvSpPr>
      <xdr:spPr>
        <a:xfrm>
          <a:off x="7867650" y="86487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57</xdr:row>
      <xdr:rowOff>76200</xdr:rowOff>
    </xdr:from>
    <xdr:ext cx="161925" cy="161925"/>
    <xdr:sp macro="[1]!PtreeEvent_ObjectClick">
      <xdr:nvSpPr>
        <xdr:cNvPr id="158" name="PTObj_DNode_6_26"/>
        <xdr:cNvSpPr>
          <a:spLocks/>
        </xdr:cNvSpPr>
      </xdr:nvSpPr>
      <xdr:spPr>
        <a:xfrm rot="16200000">
          <a:off x="9191625" y="9305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57</xdr:row>
      <xdr:rowOff>66675</xdr:rowOff>
    </xdr:from>
    <xdr:ext cx="523875" cy="190500"/>
    <xdr:sp macro="[1]!PtreeEvent_ObjectClick">
      <xdr:nvSpPr>
        <xdr:cNvPr id="159" name="PTObj_DBranchName_6_26"/>
        <xdr:cNvSpPr txBox="1">
          <a:spLocks noChangeArrowheads="1"/>
        </xdr:cNvSpPr>
      </xdr:nvSpPr>
      <xdr:spPr>
        <a:xfrm>
          <a:off x="7867650" y="92964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61</xdr:row>
      <xdr:rowOff>76200</xdr:rowOff>
    </xdr:from>
    <xdr:ext cx="161925" cy="161925"/>
    <xdr:sp macro="[1]!PtreeEvent_ObjectClick">
      <xdr:nvSpPr>
        <xdr:cNvPr id="160" name="PTObj_DNode_6_27"/>
        <xdr:cNvSpPr>
          <a:spLocks/>
        </xdr:cNvSpPr>
      </xdr:nvSpPr>
      <xdr:spPr>
        <a:xfrm>
          <a:off x="7591425" y="99536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61</xdr:row>
      <xdr:rowOff>66675</xdr:rowOff>
    </xdr:from>
    <xdr:ext cx="523875" cy="190500"/>
    <xdr:sp macro="[1]!PtreeEvent_ObjectClick">
      <xdr:nvSpPr>
        <xdr:cNvPr id="161" name="PTObj_DBranchName_6_27"/>
        <xdr:cNvSpPr txBox="1">
          <a:spLocks noChangeArrowheads="1"/>
        </xdr:cNvSpPr>
      </xdr:nvSpPr>
      <xdr:spPr>
        <a:xfrm>
          <a:off x="6257925" y="99441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7</xdr:col>
      <xdr:colOff>0</xdr:colOff>
      <xdr:row>59</xdr:row>
      <xdr:rowOff>76200</xdr:rowOff>
    </xdr:from>
    <xdr:ext cx="161925" cy="161925"/>
    <xdr:sp macro="[1]!PtreeEvent_ObjectClick">
      <xdr:nvSpPr>
        <xdr:cNvPr id="162" name="PTObj_DNode_6_28"/>
        <xdr:cNvSpPr>
          <a:spLocks/>
        </xdr:cNvSpPr>
      </xdr:nvSpPr>
      <xdr:spPr>
        <a:xfrm rot="16200000">
          <a:off x="9191625" y="96297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59</xdr:row>
      <xdr:rowOff>66675</xdr:rowOff>
    </xdr:from>
    <xdr:ext cx="514350" cy="190500"/>
    <xdr:sp macro="[1]!PtreeEvent_ObjectClick">
      <xdr:nvSpPr>
        <xdr:cNvPr id="163" name="PTObj_DBranchName_6_28"/>
        <xdr:cNvSpPr txBox="1">
          <a:spLocks noChangeArrowheads="1"/>
        </xdr:cNvSpPr>
      </xdr:nvSpPr>
      <xdr:spPr>
        <a:xfrm>
          <a:off x="7867650" y="96202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63</xdr:row>
      <xdr:rowOff>76200</xdr:rowOff>
    </xdr:from>
    <xdr:ext cx="161925" cy="161925"/>
    <xdr:sp macro="[1]!PtreeEvent_ObjectClick">
      <xdr:nvSpPr>
        <xdr:cNvPr id="164" name="PTObj_DNode_6_29"/>
        <xdr:cNvSpPr>
          <a:spLocks/>
        </xdr:cNvSpPr>
      </xdr:nvSpPr>
      <xdr:spPr>
        <a:xfrm rot="16200000">
          <a:off x="9191625" y="102774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63</xdr:row>
      <xdr:rowOff>66675</xdr:rowOff>
    </xdr:from>
    <xdr:ext cx="523875" cy="190500"/>
    <xdr:sp macro="[1]!PtreeEvent_ObjectClick">
      <xdr:nvSpPr>
        <xdr:cNvPr id="165" name="PTObj_DBranchName_6_29"/>
        <xdr:cNvSpPr txBox="1">
          <a:spLocks noChangeArrowheads="1"/>
        </xdr:cNvSpPr>
      </xdr:nvSpPr>
      <xdr:spPr>
        <a:xfrm>
          <a:off x="7867650" y="102679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67</xdr:row>
      <xdr:rowOff>76200</xdr:rowOff>
    </xdr:from>
    <xdr:ext cx="161925" cy="161925"/>
    <xdr:sp macro="[1]!PtreeEvent_ObjectClick">
      <xdr:nvSpPr>
        <xdr:cNvPr id="166" name="PTObj_DNode_6_30"/>
        <xdr:cNvSpPr>
          <a:spLocks/>
        </xdr:cNvSpPr>
      </xdr:nvSpPr>
      <xdr:spPr>
        <a:xfrm>
          <a:off x="7591425" y="109251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67</xdr:row>
      <xdr:rowOff>66675</xdr:rowOff>
    </xdr:from>
    <xdr:ext cx="523875" cy="190500"/>
    <xdr:sp macro="[1]!PtreeEvent_ObjectClick">
      <xdr:nvSpPr>
        <xdr:cNvPr id="167" name="PTObj_DBranchName_6_30"/>
        <xdr:cNvSpPr txBox="1">
          <a:spLocks noChangeArrowheads="1"/>
        </xdr:cNvSpPr>
      </xdr:nvSpPr>
      <xdr:spPr>
        <a:xfrm>
          <a:off x="6257925" y="109156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7</xdr:col>
      <xdr:colOff>0</xdr:colOff>
      <xdr:row>65</xdr:row>
      <xdr:rowOff>76200</xdr:rowOff>
    </xdr:from>
    <xdr:ext cx="161925" cy="161925"/>
    <xdr:sp macro="[1]!PtreeEvent_ObjectClick">
      <xdr:nvSpPr>
        <xdr:cNvPr id="168" name="PTObj_DNode_6_31"/>
        <xdr:cNvSpPr>
          <a:spLocks/>
        </xdr:cNvSpPr>
      </xdr:nvSpPr>
      <xdr:spPr>
        <a:xfrm rot="16200000">
          <a:off x="9191625" y="10601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65</xdr:row>
      <xdr:rowOff>66675</xdr:rowOff>
    </xdr:from>
    <xdr:ext cx="514350" cy="190500"/>
    <xdr:sp macro="[1]!PtreeEvent_ObjectClick">
      <xdr:nvSpPr>
        <xdr:cNvPr id="169" name="PTObj_DBranchName_6_31"/>
        <xdr:cNvSpPr txBox="1">
          <a:spLocks noChangeArrowheads="1"/>
        </xdr:cNvSpPr>
      </xdr:nvSpPr>
      <xdr:spPr>
        <a:xfrm>
          <a:off x="7867650" y="105918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69</xdr:row>
      <xdr:rowOff>76200</xdr:rowOff>
    </xdr:from>
    <xdr:ext cx="161925" cy="161925"/>
    <xdr:sp macro="[1]!PtreeEvent_ObjectClick">
      <xdr:nvSpPr>
        <xdr:cNvPr id="170" name="PTObj_DNode_6_32"/>
        <xdr:cNvSpPr>
          <a:spLocks/>
        </xdr:cNvSpPr>
      </xdr:nvSpPr>
      <xdr:spPr>
        <a:xfrm rot="16200000">
          <a:off x="9191625" y="112490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69</xdr:row>
      <xdr:rowOff>66675</xdr:rowOff>
    </xdr:from>
    <xdr:ext cx="523875" cy="190500"/>
    <xdr:sp macro="[1]!PtreeEvent_ObjectClick">
      <xdr:nvSpPr>
        <xdr:cNvPr id="171" name="PTObj_DBranchName_6_32"/>
        <xdr:cNvSpPr txBox="1">
          <a:spLocks noChangeArrowheads="1"/>
        </xdr:cNvSpPr>
      </xdr:nvSpPr>
      <xdr:spPr>
        <a:xfrm>
          <a:off x="7867650" y="112395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5</xdr:col>
      <xdr:colOff>0</xdr:colOff>
      <xdr:row>77</xdr:row>
      <xdr:rowOff>76200</xdr:rowOff>
    </xdr:from>
    <xdr:ext cx="161925" cy="161925"/>
    <xdr:sp macro="[1]!PtreeEvent_ObjectClick">
      <xdr:nvSpPr>
        <xdr:cNvPr id="172" name="PTObj_DNode_6_7"/>
        <xdr:cNvSpPr>
          <a:spLocks/>
        </xdr:cNvSpPr>
      </xdr:nvSpPr>
      <xdr:spPr>
        <a:xfrm>
          <a:off x="5981700" y="125444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276225</xdr:colOff>
      <xdr:row>77</xdr:row>
      <xdr:rowOff>66675</xdr:rowOff>
    </xdr:from>
    <xdr:ext cx="523875" cy="190500"/>
    <xdr:sp macro="[1]!PtreeEvent_ObjectClick">
      <xdr:nvSpPr>
        <xdr:cNvPr id="173" name="PTObj_DBranchName_6_7"/>
        <xdr:cNvSpPr txBox="1">
          <a:spLocks noChangeArrowheads="1"/>
        </xdr:cNvSpPr>
      </xdr:nvSpPr>
      <xdr:spPr>
        <a:xfrm>
          <a:off x="4648200" y="125349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73</xdr:row>
      <xdr:rowOff>76200</xdr:rowOff>
    </xdr:from>
    <xdr:ext cx="161925" cy="161925"/>
    <xdr:sp macro="[1]!PtreeEvent_ObjectClick">
      <xdr:nvSpPr>
        <xdr:cNvPr id="174" name="PTObj_DNode_6_33"/>
        <xdr:cNvSpPr>
          <a:spLocks/>
        </xdr:cNvSpPr>
      </xdr:nvSpPr>
      <xdr:spPr>
        <a:xfrm>
          <a:off x="7591425" y="118967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73</xdr:row>
      <xdr:rowOff>66675</xdr:rowOff>
    </xdr:from>
    <xdr:ext cx="514350" cy="190500"/>
    <xdr:sp macro="[1]!PtreeEvent_ObjectClick">
      <xdr:nvSpPr>
        <xdr:cNvPr id="175" name="PTObj_DBranchName_6_33"/>
        <xdr:cNvSpPr txBox="1">
          <a:spLocks noChangeArrowheads="1"/>
        </xdr:cNvSpPr>
      </xdr:nvSpPr>
      <xdr:spPr>
        <a:xfrm>
          <a:off x="6257925" y="118872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71</xdr:row>
      <xdr:rowOff>76200</xdr:rowOff>
    </xdr:from>
    <xdr:ext cx="161925" cy="161925"/>
    <xdr:sp macro="[1]!PtreeEvent_ObjectClick">
      <xdr:nvSpPr>
        <xdr:cNvPr id="176" name="PTObj_DNode_6_34"/>
        <xdr:cNvSpPr>
          <a:spLocks/>
        </xdr:cNvSpPr>
      </xdr:nvSpPr>
      <xdr:spPr>
        <a:xfrm rot="16200000">
          <a:off x="9191625" y="11572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71</xdr:row>
      <xdr:rowOff>66675</xdr:rowOff>
    </xdr:from>
    <xdr:ext cx="514350" cy="190500"/>
    <xdr:sp macro="[1]!PtreeEvent_ObjectClick">
      <xdr:nvSpPr>
        <xdr:cNvPr id="177" name="PTObj_DBranchName_6_34"/>
        <xdr:cNvSpPr txBox="1">
          <a:spLocks noChangeArrowheads="1"/>
        </xdr:cNvSpPr>
      </xdr:nvSpPr>
      <xdr:spPr>
        <a:xfrm>
          <a:off x="7867650" y="115633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75</xdr:row>
      <xdr:rowOff>76200</xdr:rowOff>
    </xdr:from>
    <xdr:ext cx="161925" cy="161925"/>
    <xdr:sp macro="[1]!PtreeEvent_ObjectClick">
      <xdr:nvSpPr>
        <xdr:cNvPr id="178" name="PTObj_DNode_6_35"/>
        <xdr:cNvSpPr>
          <a:spLocks/>
        </xdr:cNvSpPr>
      </xdr:nvSpPr>
      <xdr:spPr>
        <a:xfrm rot="16200000">
          <a:off x="9191625" y="12220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75</xdr:row>
      <xdr:rowOff>66675</xdr:rowOff>
    </xdr:from>
    <xdr:ext cx="523875" cy="190500"/>
    <xdr:sp macro="[1]!PtreeEvent_ObjectClick">
      <xdr:nvSpPr>
        <xdr:cNvPr id="179" name="PTObj_DBranchName_6_35"/>
        <xdr:cNvSpPr txBox="1">
          <a:spLocks noChangeArrowheads="1"/>
        </xdr:cNvSpPr>
      </xdr:nvSpPr>
      <xdr:spPr>
        <a:xfrm>
          <a:off x="7867650" y="122110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81</xdr:row>
      <xdr:rowOff>76200</xdr:rowOff>
    </xdr:from>
    <xdr:ext cx="161925" cy="161925"/>
    <xdr:sp macro="[1]!PtreeEvent_ObjectClick">
      <xdr:nvSpPr>
        <xdr:cNvPr id="180" name="PTObj_DNode_6_36"/>
        <xdr:cNvSpPr>
          <a:spLocks/>
        </xdr:cNvSpPr>
      </xdr:nvSpPr>
      <xdr:spPr>
        <a:xfrm>
          <a:off x="7591425" y="131921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81</xdr:row>
      <xdr:rowOff>66675</xdr:rowOff>
    </xdr:from>
    <xdr:ext cx="523875" cy="190500"/>
    <xdr:sp macro="[1]!PtreeEvent_ObjectClick">
      <xdr:nvSpPr>
        <xdr:cNvPr id="181" name="PTObj_DBranchName_6_36"/>
        <xdr:cNvSpPr txBox="1">
          <a:spLocks noChangeArrowheads="1"/>
        </xdr:cNvSpPr>
      </xdr:nvSpPr>
      <xdr:spPr>
        <a:xfrm>
          <a:off x="6257925" y="131826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7</xdr:col>
      <xdr:colOff>0</xdr:colOff>
      <xdr:row>79</xdr:row>
      <xdr:rowOff>76200</xdr:rowOff>
    </xdr:from>
    <xdr:ext cx="161925" cy="161925"/>
    <xdr:sp macro="[1]!PtreeEvent_ObjectClick">
      <xdr:nvSpPr>
        <xdr:cNvPr id="182" name="PTObj_DNode_6_37"/>
        <xdr:cNvSpPr>
          <a:spLocks/>
        </xdr:cNvSpPr>
      </xdr:nvSpPr>
      <xdr:spPr>
        <a:xfrm rot="16200000">
          <a:off x="9191625" y="128682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79</xdr:row>
      <xdr:rowOff>66675</xdr:rowOff>
    </xdr:from>
    <xdr:ext cx="514350" cy="190500"/>
    <xdr:sp macro="[1]!PtreeEvent_ObjectClick">
      <xdr:nvSpPr>
        <xdr:cNvPr id="183" name="PTObj_DBranchName_6_37"/>
        <xdr:cNvSpPr txBox="1">
          <a:spLocks noChangeArrowheads="1"/>
        </xdr:cNvSpPr>
      </xdr:nvSpPr>
      <xdr:spPr>
        <a:xfrm>
          <a:off x="7867650" y="128587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83</xdr:row>
      <xdr:rowOff>76200</xdr:rowOff>
    </xdr:from>
    <xdr:ext cx="161925" cy="161925"/>
    <xdr:sp macro="[1]!PtreeEvent_ObjectClick">
      <xdr:nvSpPr>
        <xdr:cNvPr id="184" name="PTObj_DNode_6_38"/>
        <xdr:cNvSpPr>
          <a:spLocks/>
        </xdr:cNvSpPr>
      </xdr:nvSpPr>
      <xdr:spPr>
        <a:xfrm rot="16200000">
          <a:off x="9191625" y="135159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83</xdr:row>
      <xdr:rowOff>66675</xdr:rowOff>
    </xdr:from>
    <xdr:ext cx="523875" cy="190500"/>
    <xdr:sp macro="[1]!PtreeEvent_ObjectClick">
      <xdr:nvSpPr>
        <xdr:cNvPr id="185" name="PTObj_DBranchName_6_38"/>
        <xdr:cNvSpPr txBox="1">
          <a:spLocks noChangeArrowheads="1"/>
        </xdr:cNvSpPr>
      </xdr:nvSpPr>
      <xdr:spPr>
        <a:xfrm>
          <a:off x="7867650" y="135064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87</xdr:row>
      <xdr:rowOff>76200</xdr:rowOff>
    </xdr:from>
    <xdr:ext cx="161925" cy="161925"/>
    <xdr:sp macro="[1]!PtreeEvent_ObjectClick">
      <xdr:nvSpPr>
        <xdr:cNvPr id="186" name="PTObj_DNode_6_39"/>
        <xdr:cNvSpPr>
          <a:spLocks/>
        </xdr:cNvSpPr>
      </xdr:nvSpPr>
      <xdr:spPr>
        <a:xfrm>
          <a:off x="7591425" y="141636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87</xdr:row>
      <xdr:rowOff>66675</xdr:rowOff>
    </xdr:from>
    <xdr:ext cx="523875" cy="190500"/>
    <xdr:sp macro="[1]!PtreeEvent_ObjectClick">
      <xdr:nvSpPr>
        <xdr:cNvPr id="187" name="PTObj_DBranchName_6_39"/>
        <xdr:cNvSpPr txBox="1">
          <a:spLocks noChangeArrowheads="1"/>
        </xdr:cNvSpPr>
      </xdr:nvSpPr>
      <xdr:spPr>
        <a:xfrm>
          <a:off x="6257925" y="141541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7</xdr:col>
      <xdr:colOff>0</xdr:colOff>
      <xdr:row>85</xdr:row>
      <xdr:rowOff>76200</xdr:rowOff>
    </xdr:from>
    <xdr:ext cx="161925" cy="161925"/>
    <xdr:sp macro="[1]!PtreeEvent_ObjectClick">
      <xdr:nvSpPr>
        <xdr:cNvPr id="188" name="PTObj_DNode_6_40"/>
        <xdr:cNvSpPr>
          <a:spLocks/>
        </xdr:cNvSpPr>
      </xdr:nvSpPr>
      <xdr:spPr>
        <a:xfrm rot="16200000">
          <a:off x="9191625" y="138398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85</xdr:row>
      <xdr:rowOff>66675</xdr:rowOff>
    </xdr:from>
    <xdr:ext cx="514350" cy="190500"/>
    <xdr:sp macro="[1]!PtreeEvent_ObjectClick">
      <xdr:nvSpPr>
        <xdr:cNvPr id="189" name="PTObj_DBranchName_6_40"/>
        <xdr:cNvSpPr txBox="1">
          <a:spLocks noChangeArrowheads="1"/>
        </xdr:cNvSpPr>
      </xdr:nvSpPr>
      <xdr:spPr>
        <a:xfrm>
          <a:off x="7867650" y="138303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89</xdr:row>
      <xdr:rowOff>76200</xdr:rowOff>
    </xdr:from>
    <xdr:ext cx="161925" cy="161925"/>
    <xdr:sp macro="[1]!PtreeEvent_ObjectClick">
      <xdr:nvSpPr>
        <xdr:cNvPr id="190" name="PTObj_DNode_6_41"/>
        <xdr:cNvSpPr>
          <a:spLocks/>
        </xdr:cNvSpPr>
      </xdr:nvSpPr>
      <xdr:spPr>
        <a:xfrm rot="16200000">
          <a:off x="9191625" y="144875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89</xdr:row>
      <xdr:rowOff>66675</xdr:rowOff>
    </xdr:from>
    <xdr:ext cx="523875" cy="190500"/>
    <xdr:sp macro="[1]!PtreeEvent_ObjectClick">
      <xdr:nvSpPr>
        <xdr:cNvPr id="191" name="PTObj_DBranchName_6_41"/>
        <xdr:cNvSpPr txBox="1">
          <a:spLocks noChangeArrowheads="1"/>
        </xdr:cNvSpPr>
      </xdr:nvSpPr>
      <xdr:spPr>
        <a:xfrm>
          <a:off x="7867650" y="144780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93</xdr:row>
      <xdr:rowOff>76200</xdr:rowOff>
    </xdr:from>
    <xdr:ext cx="161925" cy="161925"/>
    <xdr:sp macro="[1]!PtreeEvent_ObjectClick">
      <xdr:nvSpPr>
        <xdr:cNvPr id="192" name="PTObj_DNode_6_42"/>
        <xdr:cNvSpPr>
          <a:spLocks/>
        </xdr:cNvSpPr>
      </xdr:nvSpPr>
      <xdr:spPr>
        <a:xfrm>
          <a:off x="7591425" y="151352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93</xdr:row>
      <xdr:rowOff>66675</xdr:rowOff>
    </xdr:from>
    <xdr:ext cx="523875" cy="190500"/>
    <xdr:sp macro="[1]!PtreeEvent_ObjectClick">
      <xdr:nvSpPr>
        <xdr:cNvPr id="193" name="PTObj_DBranchName_6_42"/>
        <xdr:cNvSpPr txBox="1">
          <a:spLocks noChangeArrowheads="1"/>
        </xdr:cNvSpPr>
      </xdr:nvSpPr>
      <xdr:spPr>
        <a:xfrm>
          <a:off x="6257925" y="151257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7</xdr:col>
      <xdr:colOff>0</xdr:colOff>
      <xdr:row>91</xdr:row>
      <xdr:rowOff>76200</xdr:rowOff>
    </xdr:from>
    <xdr:ext cx="161925" cy="161925"/>
    <xdr:sp macro="[1]!PtreeEvent_ObjectClick">
      <xdr:nvSpPr>
        <xdr:cNvPr id="194" name="PTObj_DNode_6_43"/>
        <xdr:cNvSpPr>
          <a:spLocks/>
        </xdr:cNvSpPr>
      </xdr:nvSpPr>
      <xdr:spPr>
        <a:xfrm rot="16200000">
          <a:off x="9191625" y="148113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91</xdr:row>
      <xdr:rowOff>66675</xdr:rowOff>
    </xdr:from>
    <xdr:ext cx="514350" cy="190500"/>
    <xdr:sp macro="[1]!PtreeEvent_ObjectClick">
      <xdr:nvSpPr>
        <xdr:cNvPr id="195" name="PTObj_DBranchName_6_43"/>
        <xdr:cNvSpPr txBox="1">
          <a:spLocks noChangeArrowheads="1"/>
        </xdr:cNvSpPr>
      </xdr:nvSpPr>
      <xdr:spPr>
        <a:xfrm>
          <a:off x="7867650" y="148018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95</xdr:row>
      <xdr:rowOff>76200</xdr:rowOff>
    </xdr:from>
    <xdr:ext cx="161925" cy="161925"/>
    <xdr:sp macro="[1]!PtreeEvent_ObjectClick">
      <xdr:nvSpPr>
        <xdr:cNvPr id="196" name="PTObj_DNode_6_44"/>
        <xdr:cNvSpPr>
          <a:spLocks/>
        </xdr:cNvSpPr>
      </xdr:nvSpPr>
      <xdr:spPr>
        <a:xfrm rot="16200000">
          <a:off x="9191625" y="15459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66675</xdr:rowOff>
    </xdr:from>
    <xdr:ext cx="523875" cy="190500"/>
    <xdr:sp macro="[1]!PtreeEvent_ObjectClick">
      <xdr:nvSpPr>
        <xdr:cNvPr id="197" name="PTObj_DBranchName_6_44"/>
        <xdr:cNvSpPr txBox="1">
          <a:spLocks noChangeArrowheads="1"/>
        </xdr:cNvSpPr>
      </xdr:nvSpPr>
      <xdr:spPr>
        <a:xfrm>
          <a:off x="7867650" y="154495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5</xdr:col>
      <xdr:colOff>0</xdr:colOff>
      <xdr:row>103</xdr:row>
      <xdr:rowOff>76200</xdr:rowOff>
    </xdr:from>
    <xdr:ext cx="161925" cy="161925"/>
    <xdr:sp macro="[1]!PtreeEvent_ObjectClick">
      <xdr:nvSpPr>
        <xdr:cNvPr id="198" name="PTObj_DNode_6_8"/>
        <xdr:cNvSpPr>
          <a:spLocks/>
        </xdr:cNvSpPr>
      </xdr:nvSpPr>
      <xdr:spPr>
        <a:xfrm>
          <a:off x="5981700" y="16754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276225</xdr:colOff>
      <xdr:row>103</xdr:row>
      <xdr:rowOff>66675</xdr:rowOff>
    </xdr:from>
    <xdr:ext cx="523875" cy="190500"/>
    <xdr:sp macro="[1]!PtreeEvent_ObjectClick">
      <xdr:nvSpPr>
        <xdr:cNvPr id="199" name="PTObj_DBranchName_6_8"/>
        <xdr:cNvSpPr txBox="1">
          <a:spLocks noChangeArrowheads="1"/>
        </xdr:cNvSpPr>
      </xdr:nvSpPr>
      <xdr:spPr>
        <a:xfrm>
          <a:off x="4648200" y="167449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6</xdr:col>
      <xdr:colOff>0</xdr:colOff>
      <xdr:row>99</xdr:row>
      <xdr:rowOff>76200</xdr:rowOff>
    </xdr:from>
    <xdr:ext cx="161925" cy="161925"/>
    <xdr:sp macro="[1]!PtreeEvent_ObjectClick">
      <xdr:nvSpPr>
        <xdr:cNvPr id="200" name="PTObj_DNode_6_45"/>
        <xdr:cNvSpPr>
          <a:spLocks/>
        </xdr:cNvSpPr>
      </xdr:nvSpPr>
      <xdr:spPr>
        <a:xfrm>
          <a:off x="7591425" y="161067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99</xdr:row>
      <xdr:rowOff>66675</xdr:rowOff>
    </xdr:from>
    <xdr:ext cx="514350" cy="190500"/>
    <xdr:sp macro="[1]!PtreeEvent_ObjectClick">
      <xdr:nvSpPr>
        <xdr:cNvPr id="201" name="PTObj_DBranchName_6_45"/>
        <xdr:cNvSpPr txBox="1">
          <a:spLocks noChangeArrowheads="1"/>
        </xdr:cNvSpPr>
      </xdr:nvSpPr>
      <xdr:spPr>
        <a:xfrm>
          <a:off x="6257925" y="160972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97</xdr:row>
      <xdr:rowOff>76200</xdr:rowOff>
    </xdr:from>
    <xdr:ext cx="161925" cy="161925"/>
    <xdr:sp macro="[1]!PtreeEvent_ObjectClick">
      <xdr:nvSpPr>
        <xdr:cNvPr id="202" name="PTObj_DNode_6_46"/>
        <xdr:cNvSpPr>
          <a:spLocks/>
        </xdr:cNvSpPr>
      </xdr:nvSpPr>
      <xdr:spPr>
        <a:xfrm rot="16200000">
          <a:off x="9191625" y="15782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97</xdr:row>
      <xdr:rowOff>66675</xdr:rowOff>
    </xdr:from>
    <xdr:ext cx="514350" cy="190500"/>
    <xdr:sp macro="[1]!PtreeEvent_ObjectClick">
      <xdr:nvSpPr>
        <xdr:cNvPr id="203" name="PTObj_DBranchName_6_46"/>
        <xdr:cNvSpPr txBox="1">
          <a:spLocks noChangeArrowheads="1"/>
        </xdr:cNvSpPr>
      </xdr:nvSpPr>
      <xdr:spPr>
        <a:xfrm>
          <a:off x="7867650" y="157734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101</xdr:row>
      <xdr:rowOff>76200</xdr:rowOff>
    </xdr:from>
    <xdr:ext cx="161925" cy="161925"/>
    <xdr:sp macro="[1]!PtreeEvent_ObjectClick">
      <xdr:nvSpPr>
        <xdr:cNvPr id="204" name="PTObj_DNode_6_47"/>
        <xdr:cNvSpPr>
          <a:spLocks/>
        </xdr:cNvSpPr>
      </xdr:nvSpPr>
      <xdr:spPr>
        <a:xfrm rot="16200000">
          <a:off x="9191625" y="16430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101</xdr:row>
      <xdr:rowOff>66675</xdr:rowOff>
    </xdr:from>
    <xdr:ext cx="523875" cy="190500"/>
    <xdr:sp macro="[1]!PtreeEvent_ObjectClick">
      <xdr:nvSpPr>
        <xdr:cNvPr id="205" name="PTObj_DBranchName_6_47"/>
        <xdr:cNvSpPr txBox="1">
          <a:spLocks noChangeArrowheads="1"/>
        </xdr:cNvSpPr>
      </xdr:nvSpPr>
      <xdr:spPr>
        <a:xfrm>
          <a:off x="7867650" y="164211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107</xdr:row>
      <xdr:rowOff>76200</xdr:rowOff>
    </xdr:from>
    <xdr:ext cx="161925" cy="161925"/>
    <xdr:sp macro="[1]!PtreeEvent_ObjectClick">
      <xdr:nvSpPr>
        <xdr:cNvPr id="206" name="PTObj_DNode_6_48"/>
        <xdr:cNvSpPr>
          <a:spLocks/>
        </xdr:cNvSpPr>
      </xdr:nvSpPr>
      <xdr:spPr>
        <a:xfrm>
          <a:off x="7591425" y="174021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107</xdr:row>
      <xdr:rowOff>66675</xdr:rowOff>
    </xdr:from>
    <xdr:ext cx="523875" cy="190500"/>
    <xdr:sp macro="[1]!PtreeEvent_ObjectClick">
      <xdr:nvSpPr>
        <xdr:cNvPr id="207" name="PTObj_DBranchName_6_48"/>
        <xdr:cNvSpPr txBox="1">
          <a:spLocks noChangeArrowheads="1"/>
        </xdr:cNvSpPr>
      </xdr:nvSpPr>
      <xdr:spPr>
        <a:xfrm>
          <a:off x="6257925" y="173926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7</xdr:col>
      <xdr:colOff>0</xdr:colOff>
      <xdr:row>105</xdr:row>
      <xdr:rowOff>76200</xdr:rowOff>
    </xdr:from>
    <xdr:ext cx="161925" cy="161925"/>
    <xdr:sp macro="[1]!PtreeEvent_ObjectClick">
      <xdr:nvSpPr>
        <xdr:cNvPr id="208" name="PTObj_DNode_6_49"/>
        <xdr:cNvSpPr>
          <a:spLocks/>
        </xdr:cNvSpPr>
      </xdr:nvSpPr>
      <xdr:spPr>
        <a:xfrm rot="16200000">
          <a:off x="9191625" y="17078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105</xdr:row>
      <xdr:rowOff>66675</xdr:rowOff>
    </xdr:from>
    <xdr:ext cx="514350" cy="190500"/>
    <xdr:sp macro="[1]!PtreeEvent_ObjectClick">
      <xdr:nvSpPr>
        <xdr:cNvPr id="209" name="PTObj_DBranchName_6_49"/>
        <xdr:cNvSpPr txBox="1">
          <a:spLocks noChangeArrowheads="1"/>
        </xdr:cNvSpPr>
      </xdr:nvSpPr>
      <xdr:spPr>
        <a:xfrm>
          <a:off x="7867650" y="170688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109</xdr:row>
      <xdr:rowOff>76200</xdr:rowOff>
    </xdr:from>
    <xdr:ext cx="161925" cy="161925"/>
    <xdr:sp macro="[1]!PtreeEvent_ObjectClick">
      <xdr:nvSpPr>
        <xdr:cNvPr id="210" name="PTObj_DNode_6_50"/>
        <xdr:cNvSpPr>
          <a:spLocks/>
        </xdr:cNvSpPr>
      </xdr:nvSpPr>
      <xdr:spPr>
        <a:xfrm rot="16200000">
          <a:off x="9191625" y="177260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109</xdr:row>
      <xdr:rowOff>66675</xdr:rowOff>
    </xdr:from>
    <xdr:ext cx="523875" cy="190500"/>
    <xdr:sp macro="[1]!PtreeEvent_ObjectClick">
      <xdr:nvSpPr>
        <xdr:cNvPr id="211" name="PTObj_DBranchName_6_50"/>
        <xdr:cNvSpPr txBox="1">
          <a:spLocks noChangeArrowheads="1"/>
        </xdr:cNvSpPr>
      </xdr:nvSpPr>
      <xdr:spPr>
        <a:xfrm>
          <a:off x="7867650" y="177165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113</xdr:row>
      <xdr:rowOff>76200</xdr:rowOff>
    </xdr:from>
    <xdr:ext cx="161925" cy="161925"/>
    <xdr:sp macro="[1]!PtreeEvent_ObjectClick">
      <xdr:nvSpPr>
        <xdr:cNvPr id="212" name="PTObj_DNode_6_51"/>
        <xdr:cNvSpPr>
          <a:spLocks/>
        </xdr:cNvSpPr>
      </xdr:nvSpPr>
      <xdr:spPr>
        <a:xfrm>
          <a:off x="7591425" y="183737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113</xdr:row>
      <xdr:rowOff>66675</xdr:rowOff>
    </xdr:from>
    <xdr:ext cx="523875" cy="190500"/>
    <xdr:sp macro="[1]!PtreeEvent_ObjectClick">
      <xdr:nvSpPr>
        <xdr:cNvPr id="213" name="PTObj_DBranchName_6_51"/>
        <xdr:cNvSpPr txBox="1">
          <a:spLocks noChangeArrowheads="1"/>
        </xdr:cNvSpPr>
      </xdr:nvSpPr>
      <xdr:spPr>
        <a:xfrm>
          <a:off x="6257925" y="183642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7</xdr:col>
      <xdr:colOff>0</xdr:colOff>
      <xdr:row>111</xdr:row>
      <xdr:rowOff>76200</xdr:rowOff>
    </xdr:from>
    <xdr:ext cx="161925" cy="161925"/>
    <xdr:sp macro="[1]!PtreeEvent_ObjectClick">
      <xdr:nvSpPr>
        <xdr:cNvPr id="214" name="PTObj_DNode_6_52"/>
        <xdr:cNvSpPr>
          <a:spLocks/>
        </xdr:cNvSpPr>
      </xdr:nvSpPr>
      <xdr:spPr>
        <a:xfrm rot="16200000">
          <a:off x="9191625" y="18049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111</xdr:row>
      <xdr:rowOff>66675</xdr:rowOff>
    </xdr:from>
    <xdr:ext cx="514350" cy="190500"/>
    <xdr:sp macro="[1]!PtreeEvent_ObjectClick">
      <xdr:nvSpPr>
        <xdr:cNvPr id="215" name="PTObj_DBranchName_6_52"/>
        <xdr:cNvSpPr txBox="1">
          <a:spLocks noChangeArrowheads="1"/>
        </xdr:cNvSpPr>
      </xdr:nvSpPr>
      <xdr:spPr>
        <a:xfrm>
          <a:off x="7867650" y="180403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115</xdr:row>
      <xdr:rowOff>76200</xdr:rowOff>
    </xdr:from>
    <xdr:ext cx="161925" cy="161925"/>
    <xdr:sp macro="[1]!PtreeEvent_ObjectClick">
      <xdr:nvSpPr>
        <xdr:cNvPr id="216" name="PTObj_DNode_6_53"/>
        <xdr:cNvSpPr>
          <a:spLocks/>
        </xdr:cNvSpPr>
      </xdr:nvSpPr>
      <xdr:spPr>
        <a:xfrm rot="16200000">
          <a:off x="9191625" y="18697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115</xdr:row>
      <xdr:rowOff>66675</xdr:rowOff>
    </xdr:from>
    <xdr:ext cx="523875" cy="190500"/>
    <xdr:sp macro="[1]!PtreeEvent_ObjectClick">
      <xdr:nvSpPr>
        <xdr:cNvPr id="217" name="PTObj_DBranchName_6_53"/>
        <xdr:cNvSpPr txBox="1">
          <a:spLocks noChangeArrowheads="1"/>
        </xdr:cNvSpPr>
      </xdr:nvSpPr>
      <xdr:spPr>
        <a:xfrm>
          <a:off x="7867650" y="186880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119</xdr:row>
      <xdr:rowOff>76200</xdr:rowOff>
    </xdr:from>
    <xdr:ext cx="161925" cy="161925"/>
    <xdr:sp macro="[1]!PtreeEvent_ObjectClick">
      <xdr:nvSpPr>
        <xdr:cNvPr id="218" name="PTObj_DNode_6_54"/>
        <xdr:cNvSpPr>
          <a:spLocks/>
        </xdr:cNvSpPr>
      </xdr:nvSpPr>
      <xdr:spPr>
        <a:xfrm>
          <a:off x="7591425" y="193452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119</xdr:row>
      <xdr:rowOff>66675</xdr:rowOff>
    </xdr:from>
    <xdr:ext cx="523875" cy="190500"/>
    <xdr:sp macro="[1]!PtreeEvent_ObjectClick">
      <xdr:nvSpPr>
        <xdr:cNvPr id="219" name="PTObj_DBranchName_6_54"/>
        <xdr:cNvSpPr txBox="1">
          <a:spLocks noChangeArrowheads="1"/>
        </xdr:cNvSpPr>
      </xdr:nvSpPr>
      <xdr:spPr>
        <a:xfrm>
          <a:off x="6257925" y="1933575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7</xdr:col>
      <xdr:colOff>0</xdr:colOff>
      <xdr:row>117</xdr:row>
      <xdr:rowOff>76200</xdr:rowOff>
    </xdr:from>
    <xdr:ext cx="161925" cy="161925"/>
    <xdr:sp macro="[1]!PtreeEvent_ObjectClick">
      <xdr:nvSpPr>
        <xdr:cNvPr id="220" name="PTObj_DNode_6_55"/>
        <xdr:cNvSpPr>
          <a:spLocks/>
        </xdr:cNvSpPr>
      </xdr:nvSpPr>
      <xdr:spPr>
        <a:xfrm rot="16200000">
          <a:off x="9191625" y="190214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117</xdr:row>
      <xdr:rowOff>66675</xdr:rowOff>
    </xdr:from>
    <xdr:ext cx="514350" cy="190500"/>
    <xdr:sp macro="[1]!PtreeEvent_ObjectClick">
      <xdr:nvSpPr>
        <xdr:cNvPr id="221" name="PTObj_DBranchName_6_55"/>
        <xdr:cNvSpPr txBox="1">
          <a:spLocks noChangeArrowheads="1"/>
        </xdr:cNvSpPr>
      </xdr:nvSpPr>
      <xdr:spPr>
        <a:xfrm>
          <a:off x="7867650" y="1901190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7</xdr:col>
      <xdr:colOff>0</xdr:colOff>
      <xdr:row>121</xdr:row>
      <xdr:rowOff>76200</xdr:rowOff>
    </xdr:from>
    <xdr:ext cx="161925" cy="161925"/>
    <xdr:sp macro="[1]!PtreeEvent_ObjectClick">
      <xdr:nvSpPr>
        <xdr:cNvPr id="222" name="PTObj_DNode_6_56"/>
        <xdr:cNvSpPr>
          <a:spLocks/>
        </xdr:cNvSpPr>
      </xdr:nvSpPr>
      <xdr:spPr>
        <a:xfrm rot="16200000">
          <a:off x="9191625" y="196691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121</xdr:row>
      <xdr:rowOff>66675</xdr:rowOff>
    </xdr:from>
    <xdr:ext cx="523875" cy="190500"/>
    <xdr:sp macro="[1]!PtreeEvent_ObjectClick">
      <xdr:nvSpPr>
        <xdr:cNvPr id="223" name="PTObj_DBranchName_6_56"/>
        <xdr:cNvSpPr txBox="1">
          <a:spLocks noChangeArrowheads="1"/>
        </xdr:cNvSpPr>
      </xdr:nvSpPr>
      <xdr:spPr>
        <a:xfrm>
          <a:off x="7867650" y="19659600"/>
          <a:ext cx="523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41</xdr:row>
      <xdr:rowOff>152400</xdr:rowOff>
    </xdr:from>
    <xdr:to>
      <xdr:col>6</xdr:col>
      <xdr:colOff>0</xdr:colOff>
      <xdr:row>41</xdr:row>
      <xdr:rowOff>152400</xdr:rowOff>
    </xdr:to>
    <xdr:sp macro="[1]!PtreeEvent_ObjectClick">
      <xdr:nvSpPr>
        <xdr:cNvPr id="1" name="PTObj_DBranchHLine_5_16"/>
        <xdr:cNvSpPr>
          <a:spLocks/>
        </xdr:cNvSpPr>
      </xdr:nvSpPr>
      <xdr:spPr>
        <a:xfrm>
          <a:off x="6229350" y="6791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152400</xdr:rowOff>
    </xdr:from>
    <xdr:to>
      <xdr:col>5</xdr:col>
      <xdr:colOff>228600</xdr:colOff>
      <xdr:row>41</xdr:row>
      <xdr:rowOff>152400</xdr:rowOff>
    </xdr:to>
    <xdr:sp macro="[1]!PtreeEvent_ObjectClick">
      <xdr:nvSpPr>
        <xdr:cNvPr id="2" name="PTObj_DBranchDLine_5_16"/>
        <xdr:cNvSpPr>
          <a:spLocks/>
        </xdr:cNvSpPr>
      </xdr:nvSpPr>
      <xdr:spPr>
        <a:xfrm>
          <a:off x="6076950" y="64674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37</xdr:row>
      <xdr:rowOff>152400</xdr:rowOff>
    </xdr:from>
    <xdr:to>
      <xdr:col>6</xdr:col>
      <xdr:colOff>0</xdr:colOff>
      <xdr:row>37</xdr:row>
      <xdr:rowOff>152400</xdr:rowOff>
    </xdr:to>
    <xdr:sp macro="[1]!PtreeEvent_ObjectClick">
      <xdr:nvSpPr>
        <xdr:cNvPr id="3" name="PTObj_DBranchHLine_5_15"/>
        <xdr:cNvSpPr>
          <a:spLocks/>
        </xdr:cNvSpPr>
      </xdr:nvSpPr>
      <xdr:spPr>
        <a:xfrm>
          <a:off x="6229350" y="6143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37</xdr:row>
      <xdr:rowOff>152400</xdr:rowOff>
    </xdr:from>
    <xdr:to>
      <xdr:col>5</xdr:col>
      <xdr:colOff>228600</xdr:colOff>
      <xdr:row>39</xdr:row>
      <xdr:rowOff>152400</xdr:rowOff>
    </xdr:to>
    <xdr:sp macro="[1]!PtreeEvent_ObjectClick">
      <xdr:nvSpPr>
        <xdr:cNvPr id="4" name="PTObj_DBranchDLine_5_15"/>
        <xdr:cNvSpPr>
          <a:spLocks/>
        </xdr:cNvSpPr>
      </xdr:nvSpPr>
      <xdr:spPr>
        <a:xfrm flipV="1">
          <a:off x="6076950" y="61436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39</xdr:row>
      <xdr:rowOff>152400</xdr:rowOff>
    </xdr:from>
    <xdr:to>
      <xdr:col>5</xdr:col>
      <xdr:colOff>0</xdr:colOff>
      <xdr:row>39</xdr:row>
      <xdr:rowOff>152400</xdr:rowOff>
    </xdr:to>
    <xdr:sp macro="[1]!PtreeEvent_ObjectClick">
      <xdr:nvSpPr>
        <xdr:cNvPr id="5" name="PTObj_DBranchHLine_5_8"/>
        <xdr:cNvSpPr>
          <a:spLocks/>
        </xdr:cNvSpPr>
      </xdr:nvSpPr>
      <xdr:spPr>
        <a:xfrm>
          <a:off x="4619625" y="64674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39</xdr:row>
      <xdr:rowOff>152400</xdr:rowOff>
    </xdr:to>
    <xdr:sp macro="[1]!PtreeEvent_ObjectClick">
      <xdr:nvSpPr>
        <xdr:cNvPr id="6" name="PTObj_DBranchDLine_5_8"/>
        <xdr:cNvSpPr>
          <a:spLocks/>
        </xdr:cNvSpPr>
      </xdr:nvSpPr>
      <xdr:spPr>
        <a:xfrm>
          <a:off x="4467225" y="387667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152400</xdr:rowOff>
    </xdr:from>
    <xdr:to>
      <xdr:col>6</xdr:col>
      <xdr:colOff>0</xdr:colOff>
      <xdr:row>35</xdr:row>
      <xdr:rowOff>152400</xdr:rowOff>
    </xdr:to>
    <xdr:sp macro="[1]!PtreeEvent_ObjectClick">
      <xdr:nvSpPr>
        <xdr:cNvPr id="7" name="PTObj_DBranchHLine_5_14"/>
        <xdr:cNvSpPr>
          <a:spLocks/>
        </xdr:cNvSpPr>
      </xdr:nvSpPr>
      <xdr:spPr>
        <a:xfrm>
          <a:off x="6229350" y="5819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152400</xdr:rowOff>
    </xdr:from>
    <xdr:to>
      <xdr:col>5</xdr:col>
      <xdr:colOff>228600</xdr:colOff>
      <xdr:row>35</xdr:row>
      <xdr:rowOff>152400</xdr:rowOff>
    </xdr:to>
    <xdr:sp macro="[1]!PtreeEvent_ObjectClick">
      <xdr:nvSpPr>
        <xdr:cNvPr id="8" name="PTObj_DBranchDLine_5_14"/>
        <xdr:cNvSpPr>
          <a:spLocks/>
        </xdr:cNvSpPr>
      </xdr:nvSpPr>
      <xdr:spPr>
        <a:xfrm>
          <a:off x="6076950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152400</xdr:rowOff>
    </xdr:from>
    <xdr:to>
      <xdr:col>6</xdr:col>
      <xdr:colOff>0</xdr:colOff>
      <xdr:row>31</xdr:row>
      <xdr:rowOff>152400</xdr:rowOff>
    </xdr:to>
    <xdr:sp macro="[1]!PtreeEvent_ObjectClick">
      <xdr:nvSpPr>
        <xdr:cNvPr id="9" name="PTObj_DBranchHLine_5_13"/>
        <xdr:cNvSpPr>
          <a:spLocks/>
        </xdr:cNvSpPr>
      </xdr:nvSpPr>
      <xdr:spPr>
        <a:xfrm>
          <a:off x="6229350" y="5172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31</xdr:row>
      <xdr:rowOff>152400</xdr:rowOff>
    </xdr:from>
    <xdr:to>
      <xdr:col>5</xdr:col>
      <xdr:colOff>228600</xdr:colOff>
      <xdr:row>33</xdr:row>
      <xdr:rowOff>152400</xdr:rowOff>
    </xdr:to>
    <xdr:sp macro="[1]!PtreeEvent_ObjectClick">
      <xdr:nvSpPr>
        <xdr:cNvPr id="10" name="PTObj_DBranchDLine_5_13"/>
        <xdr:cNvSpPr>
          <a:spLocks/>
        </xdr:cNvSpPr>
      </xdr:nvSpPr>
      <xdr:spPr>
        <a:xfrm flipV="1">
          <a:off x="6076950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152400</xdr:rowOff>
    </xdr:from>
    <xdr:to>
      <xdr:col>5</xdr:col>
      <xdr:colOff>0</xdr:colOff>
      <xdr:row>33</xdr:row>
      <xdr:rowOff>152400</xdr:rowOff>
    </xdr:to>
    <xdr:sp macro="[1]!PtreeEvent_ObjectClick">
      <xdr:nvSpPr>
        <xdr:cNvPr id="11" name="PTObj_DBranchHLine_5_7"/>
        <xdr:cNvSpPr>
          <a:spLocks/>
        </xdr:cNvSpPr>
      </xdr:nvSpPr>
      <xdr:spPr>
        <a:xfrm>
          <a:off x="4619625" y="5495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12" name="PTObj_DBranchDLine_5_7"/>
        <xdr:cNvSpPr>
          <a:spLocks/>
        </xdr:cNvSpPr>
      </xdr:nvSpPr>
      <xdr:spPr>
        <a:xfrm>
          <a:off x="4467225" y="38766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152400</xdr:rowOff>
    </xdr:from>
    <xdr:to>
      <xdr:col>6</xdr:col>
      <xdr:colOff>0</xdr:colOff>
      <xdr:row>29</xdr:row>
      <xdr:rowOff>152400</xdr:rowOff>
    </xdr:to>
    <xdr:sp macro="[1]!PtreeEvent_ObjectClick">
      <xdr:nvSpPr>
        <xdr:cNvPr id="13" name="PTObj_DBranchHLine_5_12"/>
        <xdr:cNvSpPr>
          <a:spLocks/>
        </xdr:cNvSpPr>
      </xdr:nvSpPr>
      <xdr:spPr>
        <a:xfrm>
          <a:off x="6229350" y="4848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152400</xdr:rowOff>
    </xdr:from>
    <xdr:to>
      <xdr:col>5</xdr:col>
      <xdr:colOff>228600</xdr:colOff>
      <xdr:row>29</xdr:row>
      <xdr:rowOff>152400</xdr:rowOff>
    </xdr:to>
    <xdr:sp macro="[1]!PtreeEvent_ObjectClick">
      <xdr:nvSpPr>
        <xdr:cNvPr id="14" name="PTObj_DBranchDLine_5_12"/>
        <xdr:cNvSpPr>
          <a:spLocks/>
        </xdr:cNvSpPr>
      </xdr:nvSpPr>
      <xdr:spPr>
        <a:xfrm>
          <a:off x="6076950" y="4524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15" name="PTObj_DBranchHLine_5_11"/>
        <xdr:cNvSpPr>
          <a:spLocks/>
        </xdr:cNvSpPr>
      </xdr:nvSpPr>
      <xdr:spPr>
        <a:xfrm>
          <a:off x="6229350" y="4200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16" name="PTObj_DBranchDLine_5_11"/>
        <xdr:cNvSpPr>
          <a:spLocks/>
        </xdr:cNvSpPr>
      </xdr:nvSpPr>
      <xdr:spPr>
        <a:xfrm flipV="1">
          <a:off x="6076950" y="4200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152400</xdr:rowOff>
    </xdr:from>
    <xdr:to>
      <xdr:col>5</xdr:col>
      <xdr:colOff>0</xdr:colOff>
      <xdr:row>27</xdr:row>
      <xdr:rowOff>152400</xdr:rowOff>
    </xdr:to>
    <xdr:sp macro="[1]!PtreeEvent_ObjectClick">
      <xdr:nvSpPr>
        <xdr:cNvPr id="17" name="PTObj_DBranchHLine_5_6"/>
        <xdr:cNvSpPr>
          <a:spLocks/>
        </xdr:cNvSpPr>
      </xdr:nvSpPr>
      <xdr:spPr>
        <a:xfrm>
          <a:off x="4619625" y="452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27</xdr:row>
      <xdr:rowOff>152400</xdr:rowOff>
    </xdr:to>
    <xdr:sp macro="[1]!PtreeEvent_ObjectClick">
      <xdr:nvSpPr>
        <xdr:cNvPr id="18" name="PTObj_DBranchDLine_5_6"/>
        <xdr:cNvSpPr>
          <a:spLocks/>
        </xdr:cNvSpPr>
      </xdr:nvSpPr>
      <xdr:spPr>
        <a:xfrm>
          <a:off x="4467225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9" name="PTObj_DBranchHLine_5_10"/>
        <xdr:cNvSpPr>
          <a:spLocks/>
        </xdr:cNvSpPr>
      </xdr:nvSpPr>
      <xdr:spPr>
        <a:xfrm>
          <a:off x="6229350" y="3552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152400</xdr:rowOff>
    </xdr:from>
    <xdr:to>
      <xdr:col>5</xdr:col>
      <xdr:colOff>228600</xdr:colOff>
      <xdr:row>21</xdr:row>
      <xdr:rowOff>152400</xdr:rowOff>
    </xdr:to>
    <xdr:sp macro="[1]!PtreeEvent_ObjectClick">
      <xdr:nvSpPr>
        <xdr:cNvPr id="20" name="PTObj_DBranchDLine_5_10"/>
        <xdr:cNvSpPr>
          <a:spLocks/>
        </xdr:cNvSpPr>
      </xdr:nvSpPr>
      <xdr:spPr>
        <a:xfrm>
          <a:off x="6076950" y="32289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21" name="PTObj_DBranchHLine_5_9"/>
        <xdr:cNvSpPr>
          <a:spLocks/>
        </xdr:cNvSpPr>
      </xdr:nvSpPr>
      <xdr:spPr>
        <a:xfrm>
          <a:off x="6229350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19</xdr:row>
      <xdr:rowOff>152400</xdr:rowOff>
    </xdr:to>
    <xdr:sp macro="[1]!PtreeEvent_ObjectClick">
      <xdr:nvSpPr>
        <xdr:cNvPr id="22" name="PTObj_DBranchDLine_5_9"/>
        <xdr:cNvSpPr>
          <a:spLocks/>
        </xdr:cNvSpPr>
      </xdr:nvSpPr>
      <xdr:spPr>
        <a:xfrm flipV="1">
          <a:off x="6076950" y="2905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152400</xdr:rowOff>
    </xdr:from>
    <xdr:to>
      <xdr:col>5</xdr:col>
      <xdr:colOff>0</xdr:colOff>
      <xdr:row>19</xdr:row>
      <xdr:rowOff>152400</xdr:rowOff>
    </xdr:to>
    <xdr:sp macro="[1]!PtreeEvent_ObjectClick">
      <xdr:nvSpPr>
        <xdr:cNvPr id="23" name="PTObj_DBranchHLine_5_5"/>
        <xdr:cNvSpPr>
          <a:spLocks/>
        </xdr:cNvSpPr>
      </xdr:nvSpPr>
      <xdr:spPr>
        <a:xfrm>
          <a:off x="4619625" y="3228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24" name="PTObj_DBranchDLine_5_5"/>
        <xdr:cNvSpPr>
          <a:spLocks/>
        </xdr:cNvSpPr>
      </xdr:nvSpPr>
      <xdr:spPr>
        <a:xfrm flipV="1">
          <a:off x="4467225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152400</xdr:rowOff>
    </xdr:from>
    <xdr:to>
      <xdr:col>4</xdr:col>
      <xdr:colOff>0</xdr:colOff>
      <xdr:row>23</xdr:row>
      <xdr:rowOff>152400</xdr:rowOff>
    </xdr:to>
    <xdr:sp macro="[1]!PtreeEvent_ObjectClick">
      <xdr:nvSpPr>
        <xdr:cNvPr id="25" name="PTObj_DBranchHLine_5_4"/>
        <xdr:cNvSpPr>
          <a:spLocks/>
        </xdr:cNvSpPr>
      </xdr:nvSpPr>
      <xdr:spPr>
        <a:xfrm>
          <a:off x="3009900" y="387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23</xdr:row>
      <xdr:rowOff>152400</xdr:rowOff>
    </xdr:to>
    <xdr:sp macro="[1]!PtreeEvent_ObjectClick">
      <xdr:nvSpPr>
        <xdr:cNvPr id="26" name="PTObj_DBranchDLine_5_4"/>
        <xdr:cNvSpPr>
          <a:spLocks/>
        </xdr:cNvSpPr>
      </xdr:nvSpPr>
      <xdr:spPr>
        <a:xfrm>
          <a:off x="2857500" y="225742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152400</xdr:rowOff>
    </xdr:from>
    <xdr:to>
      <xdr:col>4</xdr:col>
      <xdr:colOff>0</xdr:colOff>
      <xdr:row>15</xdr:row>
      <xdr:rowOff>152400</xdr:rowOff>
    </xdr:to>
    <xdr:sp macro="[1]!PtreeEvent_ObjectClick">
      <xdr:nvSpPr>
        <xdr:cNvPr id="27" name="PTObj_DBranchHLine_5_3"/>
        <xdr:cNvSpPr>
          <a:spLocks/>
        </xdr:cNvSpPr>
      </xdr:nvSpPr>
      <xdr:spPr>
        <a:xfrm>
          <a:off x="3009900" y="2581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15</xdr:row>
      <xdr:rowOff>152400</xdr:rowOff>
    </xdr:to>
    <xdr:sp macro="[1]!PtreeEvent_ObjectClick">
      <xdr:nvSpPr>
        <xdr:cNvPr id="28" name="PTObj_DBranchDLine_5_3"/>
        <xdr:cNvSpPr>
          <a:spLocks/>
        </xdr:cNvSpPr>
      </xdr:nvSpPr>
      <xdr:spPr>
        <a:xfrm>
          <a:off x="2857500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</xdr:row>
      <xdr:rowOff>152400</xdr:rowOff>
    </xdr:from>
    <xdr:to>
      <xdr:col>4</xdr:col>
      <xdr:colOff>0</xdr:colOff>
      <xdr:row>11</xdr:row>
      <xdr:rowOff>152400</xdr:rowOff>
    </xdr:to>
    <xdr:sp macro="[1]!PtreeEvent_ObjectClick">
      <xdr:nvSpPr>
        <xdr:cNvPr id="29" name="PTObj_DBranchHLine_5_2"/>
        <xdr:cNvSpPr>
          <a:spLocks/>
        </xdr:cNvSpPr>
      </xdr:nvSpPr>
      <xdr:spPr>
        <a:xfrm>
          <a:off x="3009900" y="1933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152400</xdr:rowOff>
    </xdr:from>
    <xdr:to>
      <xdr:col>3</xdr:col>
      <xdr:colOff>228600</xdr:colOff>
      <xdr:row>13</xdr:row>
      <xdr:rowOff>152400</xdr:rowOff>
    </xdr:to>
    <xdr:sp macro="[1]!PtreeEvent_ObjectClick">
      <xdr:nvSpPr>
        <xdr:cNvPr id="30" name="PTObj_DBranchDLine_5_2"/>
        <xdr:cNvSpPr>
          <a:spLocks/>
        </xdr:cNvSpPr>
      </xdr:nvSpPr>
      <xdr:spPr>
        <a:xfrm flipV="1">
          <a:off x="2857500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152400</xdr:rowOff>
    </xdr:from>
    <xdr:to>
      <xdr:col>3</xdr:col>
      <xdr:colOff>0</xdr:colOff>
      <xdr:row>13</xdr:row>
      <xdr:rowOff>152400</xdr:rowOff>
    </xdr:to>
    <xdr:sp macro="[1]!PtreeEvent_ObjectClick">
      <xdr:nvSpPr>
        <xdr:cNvPr id="31" name="PTObj_DBranchHLine_5_1"/>
        <xdr:cNvSpPr>
          <a:spLocks/>
        </xdr:cNvSpPr>
      </xdr:nvSpPr>
      <xdr:spPr>
        <a:xfrm>
          <a:off x="1400175" y="22574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76200</xdr:rowOff>
    </xdr:from>
    <xdr:ext cx="161925" cy="161925"/>
    <xdr:sp macro="[1]!PtreeEvent_ObjectClick">
      <xdr:nvSpPr>
        <xdr:cNvPr id="32" name="PTObj_DNode_5_1"/>
        <xdr:cNvSpPr>
          <a:spLocks/>
        </xdr:cNvSpPr>
      </xdr:nvSpPr>
      <xdr:spPr>
        <a:xfrm>
          <a:off x="2781300" y="21812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66675</xdr:rowOff>
    </xdr:from>
    <xdr:ext cx="904875" cy="171450"/>
    <xdr:sp macro="[1]!PtreeEvent_ObjectClick">
      <xdr:nvSpPr>
        <xdr:cNvPr id="33" name="PTObj_DBranchName_5_1"/>
        <xdr:cNvSpPr txBox="1">
          <a:spLocks noChangeArrowheads="1"/>
        </xdr:cNvSpPr>
      </xdr:nvSpPr>
      <xdr:spPr>
        <a:xfrm>
          <a:off x="1438275" y="2171700"/>
          <a:ext cx="904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Perfect Info MAKE</a:t>
          </a:r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161925" cy="161925"/>
    <xdr:sp macro="[1]!PtreeEvent_ObjectClick">
      <xdr:nvSpPr>
        <xdr:cNvPr id="34" name="PTObj_DNode_5_2"/>
        <xdr:cNvSpPr>
          <a:spLocks/>
        </xdr:cNvSpPr>
      </xdr:nvSpPr>
      <xdr:spPr>
        <a:xfrm>
          <a:off x="4391025" y="18573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11</xdr:row>
      <xdr:rowOff>66675</xdr:rowOff>
    </xdr:from>
    <xdr:ext cx="304800" cy="171450"/>
    <xdr:sp macro="[1]!PtreeEvent_ObjectClick">
      <xdr:nvSpPr>
        <xdr:cNvPr id="35" name="PTObj_DBranchName_5_2"/>
        <xdr:cNvSpPr txBox="1">
          <a:spLocks noChangeArrowheads="1"/>
        </xdr:cNvSpPr>
      </xdr:nvSpPr>
      <xdr:spPr>
        <a:xfrm>
          <a:off x="3048000" y="18478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4</xdr:col>
      <xdr:colOff>0</xdr:colOff>
      <xdr:row>15</xdr:row>
      <xdr:rowOff>76200</xdr:rowOff>
    </xdr:from>
    <xdr:ext cx="161925" cy="161925"/>
    <xdr:sp macro="[1]!PtreeEvent_ObjectClick">
      <xdr:nvSpPr>
        <xdr:cNvPr id="36" name="PTObj_DNode_5_3"/>
        <xdr:cNvSpPr>
          <a:spLocks/>
        </xdr:cNvSpPr>
      </xdr:nvSpPr>
      <xdr:spPr>
        <a:xfrm>
          <a:off x="4391025" y="25050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66675</xdr:rowOff>
    </xdr:from>
    <xdr:ext cx="247650" cy="171450"/>
    <xdr:sp macro="[1]!PtreeEvent_ObjectClick">
      <xdr:nvSpPr>
        <xdr:cNvPr id="37" name="PTObj_DBranchName_5_3"/>
        <xdr:cNvSpPr txBox="1">
          <a:spLocks noChangeArrowheads="1"/>
        </xdr:cNvSpPr>
      </xdr:nvSpPr>
      <xdr:spPr>
        <a:xfrm>
          <a:off x="3048000" y="24955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4</xdr:col>
      <xdr:colOff>0</xdr:colOff>
      <xdr:row>23</xdr:row>
      <xdr:rowOff>76200</xdr:rowOff>
    </xdr:from>
    <xdr:ext cx="161925" cy="161925"/>
    <xdr:sp macro="[1]!PtreeEvent_ObjectClick">
      <xdr:nvSpPr>
        <xdr:cNvPr id="38" name="PTObj_DNode_5_4"/>
        <xdr:cNvSpPr>
          <a:spLocks/>
        </xdr:cNvSpPr>
      </xdr:nvSpPr>
      <xdr:spPr>
        <a:xfrm>
          <a:off x="4391025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23</xdr:row>
      <xdr:rowOff>66675</xdr:rowOff>
    </xdr:from>
    <xdr:ext cx="381000" cy="171450"/>
    <xdr:sp macro="[1]!PtreeEvent_ObjectClick">
      <xdr:nvSpPr>
        <xdr:cNvPr id="39" name="PTObj_DBranchName_5_4"/>
        <xdr:cNvSpPr txBox="1">
          <a:spLocks noChangeArrowheads="1"/>
        </xdr:cNvSpPr>
      </xdr:nvSpPr>
      <xdr:spPr>
        <a:xfrm>
          <a:off x="3048000" y="37909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"Make"</a:t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161925" cy="161925"/>
    <xdr:sp macro="[1]!PtreeEvent_ObjectClick">
      <xdr:nvSpPr>
        <xdr:cNvPr id="40" name="PTObj_DNode_5_5"/>
        <xdr:cNvSpPr>
          <a:spLocks/>
        </xdr:cNvSpPr>
      </xdr:nvSpPr>
      <xdr:spPr>
        <a:xfrm>
          <a:off x="6000750" y="31527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19</xdr:row>
      <xdr:rowOff>66675</xdr:rowOff>
    </xdr:from>
    <xdr:ext cx="542925" cy="171450"/>
    <xdr:sp macro="[1]!PtreeEvent_ObjectClick">
      <xdr:nvSpPr>
        <xdr:cNvPr id="41" name="PTObj_DBranchName_5_5"/>
        <xdr:cNvSpPr txBox="1">
          <a:spLocks noChangeArrowheads="1"/>
        </xdr:cNvSpPr>
      </xdr:nvSpPr>
      <xdr:spPr>
        <a:xfrm>
          <a:off x="4657725" y="31432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42" name="PTObj_DNode_5_9"/>
        <xdr:cNvSpPr>
          <a:spLocks/>
        </xdr:cNvSpPr>
      </xdr:nvSpPr>
      <xdr:spPr>
        <a:xfrm rot="16200000">
          <a:off x="7600950" y="28289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304800" cy="171450"/>
    <xdr:sp macro="[1]!PtreeEvent_ObjectClick">
      <xdr:nvSpPr>
        <xdr:cNvPr id="43" name="PTObj_DBranchName_5_9"/>
        <xdr:cNvSpPr txBox="1">
          <a:spLocks noChangeArrowheads="1"/>
        </xdr:cNvSpPr>
      </xdr:nvSpPr>
      <xdr:spPr>
        <a:xfrm>
          <a:off x="6267450" y="28194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44" name="PTObj_DNode_5_10"/>
        <xdr:cNvSpPr>
          <a:spLocks/>
        </xdr:cNvSpPr>
      </xdr:nvSpPr>
      <xdr:spPr>
        <a:xfrm>
          <a:off x="7600950" y="34766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247650" cy="171450"/>
    <xdr:sp macro="[1]!PtreeEvent_ObjectClick">
      <xdr:nvSpPr>
        <xdr:cNvPr id="45" name="PTObj_DBranchName_5_10"/>
        <xdr:cNvSpPr txBox="1">
          <a:spLocks noChangeArrowheads="1"/>
        </xdr:cNvSpPr>
      </xdr:nvSpPr>
      <xdr:spPr>
        <a:xfrm>
          <a:off x="6267450" y="34671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5</xdr:col>
      <xdr:colOff>0</xdr:colOff>
      <xdr:row>27</xdr:row>
      <xdr:rowOff>76200</xdr:rowOff>
    </xdr:from>
    <xdr:ext cx="161925" cy="161925"/>
    <xdr:sp macro="[1]!PtreeEvent_ObjectClick">
      <xdr:nvSpPr>
        <xdr:cNvPr id="46" name="PTObj_DNode_5_6"/>
        <xdr:cNvSpPr>
          <a:spLocks/>
        </xdr:cNvSpPr>
      </xdr:nvSpPr>
      <xdr:spPr>
        <a:xfrm>
          <a:off x="6000750" y="44481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27</xdr:row>
      <xdr:rowOff>66675</xdr:rowOff>
    </xdr:from>
    <xdr:ext cx="542925" cy="171450"/>
    <xdr:sp macro="[1]!PtreeEvent_ObjectClick">
      <xdr:nvSpPr>
        <xdr:cNvPr id="47" name="PTObj_DBranchName_5_6"/>
        <xdr:cNvSpPr txBox="1">
          <a:spLocks noChangeArrowheads="1"/>
        </xdr:cNvSpPr>
      </xdr:nvSpPr>
      <xdr:spPr>
        <a:xfrm>
          <a:off x="4657725" y="44386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48" name="PTObj_DNode_5_11"/>
        <xdr:cNvSpPr>
          <a:spLocks/>
        </xdr:cNvSpPr>
      </xdr:nvSpPr>
      <xdr:spPr>
        <a:xfrm rot="16200000">
          <a:off x="7600950" y="41243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304800" cy="171450"/>
    <xdr:sp macro="[1]!PtreeEvent_ObjectClick">
      <xdr:nvSpPr>
        <xdr:cNvPr id="49" name="PTObj_DBranchName_5_11"/>
        <xdr:cNvSpPr txBox="1">
          <a:spLocks noChangeArrowheads="1"/>
        </xdr:cNvSpPr>
      </xdr:nvSpPr>
      <xdr:spPr>
        <a:xfrm>
          <a:off x="6267450" y="41148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29</xdr:row>
      <xdr:rowOff>76200</xdr:rowOff>
    </xdr:from>
    <xdr:ext cx="161925" cy="161925"/>
    <xdr:sp macro="[1]!PtreeEvent_ObjectClick">
      <xdr:nvSpPr>
        <xdr:cNvPr id="50" name="PTObj_DNode_5_12"/>
        <xdr:cNvSpPr>
          <a:spLocks/>
        </xdr:cNvSpPr>
      </xdr:nvSpPr>
      <xdr:spPr>
        <a:xfrm>
          <a:off x="7600950" y="47720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29</xdr:row>
      <xdr:rowOff>66675</xdr:rowOff>
    </xdr:from>
    <xdr:ext cx="247650" cy="171450"/>
    <xdr:sp macro="[1]!PtreeEvent_ObjectClick">
      <xdr:nvSpPr>
        <xdr:cNvPr id="51" name="PTObj_DBranchName_5_12"/>
        <xdr:cNvSpPr txBox="1">
          <a:spLocks noChangeArrowheads="1"/>
        </xdr:cNvSpPr>
      </xdr:nvSpPr>
      <xdr:spPr>
        <a:xfrm>
          <a:off x="6267450" y="47625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5</xdr:col>
      <xdr:colOff>0</xdr:colOff>
      <xdr:row>33</xdr:row>
      <xdr:rowOff>76200</xdr:rowOff>
    </xdr:from>
    <xdr:ext cx="161925" cy="161925"/>
    <xdr:sp macro="[1]!PtreeEvent_ObjectClick">
      <xdr:nvSpPr>
        <xdr:cNvPr id="52" name="PTObj_DNode_5_7"/>
        <xdr:cNvSpPr>
          <a:spLocks/>
        </xdr:cNvSpPr>
      </xdr:nvSpPr>
      <xdr:spPr>
        <a:xfrm>
          <a:off x="6000750" y="54197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33</xdr:row>
      <xdr:rowOff>66675</xdr:rowOff>
    </xdr:from>
    <xdr:ext cx="542925" cy="171450"/>
    <xdr:sp macro="[1]!PtreeEvent_ObjectClick">
      <xdr:nvSpPr>
        <xdr:cNvPr id="53" name="PTObj_DBranchName_5_7"/>
        <xdr:cNvSpPr txBox="1">
          <a:spLocks noChangeArrowheads="1"/>
        </xdr:cNvSpPr>
      </xdr:nvSpPr>
      <xdr:spPr>
        <a:xfrm>
          <a:off x="4657725" y="54102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161925" cy="161925"/>
    <xdr:sp macro="[1]!PtreeEvent_ObjectClick">
      <xdr:nvSpPr>
        <xdr:cNvPr id="54" name="PTObj_DNode_5_13"/>
        <xdr:cNvSpPr>
          <a:spLocks/>
        </xdr:cNvSpPr>
      </xdr:nvSpPr>
      <xdr:spPr>
        <a:xfrm rot="16200000">
          <a:off x="7600950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31</xdr:row>
      <xdr:rowOff>66675</xdr:rowOff>
    </xdr:from>
    <xdr:ext cx="304800" cy="171450"/>
    <xdr:sp macro="[1]!PtreeEvent_ObjectClick">
      <xdr:nvSpPr>
        <xdr:cNvPr id="55" name="PTObj_DBranchName_5_13"/>
        <xdr:cNvSpPr txBox="1">
          <a:spLocks noChangeArrowheads="1"/>
        </xdr:cNvSpPr>
      </xdr:nvSpPr>
      <xdr:spPr>
        <a:xfrm>
          <a:off x="6267450" y="50863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35</xdr:row>
      <xdr:rowOff>76200</xdr:rowOff>
    </xdr:from>
    <xdr:ext cx="161925" cy="161925"/>
    <xdr:sp macro="[1]!PtreeEvent_ObjectClick">
      <xdr:nvSpPr>
        <xdr:cNvPr id="56" name="PTObj_DNode_5_14"/>
        <xdr:cNvSpPr>
          <a:spLocks/>
        </xdr:cNvSpPr>
      </xdr:nvSpPr>
      <xdr:spPr>
        <a:xfrm>
          <a:off x="7600950" y="57435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35</xdr:row>
      <xdr:rowOff>66675</xdr:rowOff>
    </xdr:from>
    <xdr:ext cx="247650" cy="171450"/>
    <xdr:sp macro="[1]!PtreeEvent_ObjectClick">
      <xdr:nvSpPr>
        <xdr:cNvPr id="57" name="PTObj_DBranchName_5_14"/>
        <xdr:cNvSpPr txBox="1">
          <a:spLocks noChangeArrowheads="1"/>
        </xdr:cNvSpPr>
      </xdr:nvSpPr>
      <xdr:spPr>
        <a:xfrm>
          <a:off x="6267450" y="57340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161925" cy="161925"/>
    <xdr:sp macro="[1]!PtreeEvent_ObjectClick">
      <xdr:nvSpPr>
        <xdr:cNvPr id="58" name="PTObj_DNode_5_8"/>
        <xdr:cNvSpPr>
          <a:spLocks/>
        </xdr:cNvSpPr>
      </xdr:nvSpPr>
      <xdr:spPr>
        <a:xfrm>
          <a:off x="6000750" y="63912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39</xdr:row>
      <xdr:rowOff>66675</xdr:rowOff>
    </xdr:from>
    <xdr:ext cx="542925" cy="171450"/>
    <xdr:sp macro="[1]!PtreeEvent_ObjectClick">
      <xdr:nvSpPr>
        <xdr:cNvPr id="59" name="PTObj_DBranchName_5_8"/>
        <xdr:cNvSpPr txBox="1">
          <a:spLocks noChangeArrowheads="1"/>
        </xdr:cNvSpPr>
      </xdr:nvSpPr>
      <xdr:spPr>
        <a:xfrm>
          <a:off x="4657725" y="63817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6</xdr:col>
      <xdr:colOff>0</xdr:colOff>
      <xdr:row>37</xdr:row>
      <xdr:rowOff>76200</xdr:rowOff>
    </xdr:from>
    <xdr:ext cx="161925" cy="161925"/>
    <xdr:sp macro="[1]!PtreeEvent_ObjectClick">
      <xdr:nvSpPr>
        <xdr:cNvPr id="60" name="PTObj_DNode_5_15"/>
        <xdr:cNvSpPr>
          <a:spLocks/>
        </xdr:cNvSpPr>
      </xdr:nvSpPr>
      <xdr:spPr>
        <a:xfrm rot="16200000">
          <a:off x="7600950" y="60674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37</xdr:row>
      <xdr:rowOff>66675</xdr:rowOff>
    </xdr:from>
    <xdr:ext cx="304800" cy="171450"/>
    <xdr:sp macro="[1]!PtreeEvent_ObjectClick">
      <xdr:nvSpPr>
        <xdr:cNvPr id="61" name="PTObj_DBranchName_5_15"/>
        <xdr:cNvSpPr txBox="1">
          <a:spLocks noChangeArrowheads="1"/>
        </xdr:cNvSpPr>
      </xdr:nvSpPr>
      <xdr:spPr>
        <a:xfrm>
          <a:off x="6267450" y="6057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41</xdr:row>
      <xdr:rowOff>76200</xdr:rowOff>
    </xdr:from>
    <xdr:ext cx="161925" cy="161925"/>
    <xdr:sp macro="[1]!PtreeEvent_ObjectClick">
      <xdr:nvSpPr>
        <xdr:cNvPr id="62" name="PTObj_DNode_5_16"/>
        <xdr:cNvSpPr>
          <a:spLocks/>
        </xdr:cNvSpPr>
      </xdr:nvSpPr>
      <xdr:spPr>
        <a:xfrm>
          <a:off x="7600950" y="67151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41</xdr:row>
      <xdr:rowOff>66675</xdr:rowOff>
    </xdr:from>
    <xdr:ext cx="247650" cy="171450"/>
    <xdr:sp macro="[1]!PtreeEvent_ObjectClick">
      <xdr:nvSpPr>
        <xdr:cNvPr id="63" name="PTObj_DBranchName_5_16"/>
        <xdr:cNvSpPr txBox="1">
          <a:spLocks noChangeArrowheads="1"/>
        </xdr:cNvSpPr>
      </xdr:nvSpPr>
      <xdr:spPr>
        <a:xfrm>
          <a:off x="6267450" y="67056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41</xdr:row>
      <xdr:rowOff>152400</xdr:rowOff>
    </xdr:from>
    <xdr:to>
      <xdr:col>6</xdr:col>
      <xdr:colOff>0</xdr:colOff>
      <xdr:row>41</xdr:row>
      <xdr:rowOff>152400</xdr:rowOff>
    </xdr:to>
    <xdr:sp macro="[1]!PtreeEvent_ObjectClick">
      <xdr:nvSpPr>
        <xdr:cNvPr id="1" name="PTObj_DBranchHLine_4_16"/>
        <xdr:cNvSpPr>
          <a:spLocks/>
        </xdr:cNvSpPr>
      </xdr:nvSpPr>
      <xdr:spPr>
        <a:xfrm>
          <a:off x="6153150" y="67913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152400</xdr:rowOff>
    </xdr:from>
    <xdr:to>
      <xdr:col>5</xdr:col>
      <xdr:colOff>228600</xdr:colOff>
      <xdr:row>41</xdr:row>
      <xdr:rowOff>152400</xdr:rowOff>
    </xdr:to>
    <xdr:sp macro="[1]!PtreeEvent_ObjectClick">
      <xdr:nvSpPr>
        <xdr:cNvPr id="2" name="PTObj_DBranchDLine_4_16"/>
        <xdr:cNvSpPr>
          <a:spLocks/>
        </xdr:cNvSpPr>
      </xdr:nvSpPr>
      <xdr:spPr>
        <a:xfrm>
          <a:off x="6000750" y="64674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37</xdr:row>
      <xdr:rowOff>152400</xdr:rowOff>
    </xdr:from>
    <xdr:to>
      <xdr:col>6</xdr:col>
      <xdr:colOff>0</xdr:colOff>
      <xdr:row>37</xdr:row>
      <xdr:rowOff>152400</xdr:rowOff>
    </xdr:to>
    <xdr:sp macro="[1]!PtreeEvent_ObjectClick">
      <xdr:nvSpPr>
        <xdr:cNvPr id="3" name="PTObj_DBranchHLine_4_15"/>
        <xdr:cNvSpPr>
          <a:spLocks/>
        </xdr:cNvSpPr>
      </xdr:nvSpPr>
      <xdr:spPr>
        <a:xfrm>
          <a:off x="6153150" y="61436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37</xdr:row>
      <xdr:rowOff>152400</xdr:rowOff>
    </xdr:from>
    <xdr:to>
      <xdr:col>5</xdr:col>
      <xdr:colOff>228600</xdr:colOff>
      <xdr:row>39</xdr:row>
      <xdr:rowOff>152400</xdr:rowOff>
    </xdr:to>
    <xdr:sp macro="[1]!PtreeEvent_ObjectClick">
      <xdr:nvSpPr>
        <xdr:cNvPr id="4" name="PTObj_DBranchDLine_4_15"/>
        <xdr:cNvSpPr>
          <a:spLocks/>
        </xdr:cNvSpPr>
      </xdr:nvSpPr>
      <xdr:spPr>
        <a:xfrm flipV="1">
          <a:off x="6000750" y="61436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39</xdr:row>
      <xdr:rowOff>152400</xdr:rowOff>
    </xdr:from>
    <xdr:to>
      <xdr:col>5</xdr:col>
      <xdr:colOff>0</xdr:colOff>
      <xdr:row>39</xdr:row>
      <xdr:rowOff>152400</xdr:rowOff>
    </xdr:to>
    <xdr:sp macro="[1]!PtreeEvent_ObjectClick">
      <xdr:nvSpPr>
        <xdr:cNvPr id="5" name="PTObj_DBranchHLine_4_8"/>
        <xdr:cNvSpPr>
          <a:spLocks/>
        </xdr:cNvSpPr>
      </xdr:nvSpPr>
      <xdr:spPr>
        <a:xfrm>
          <a:off x="4543425" y="64674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39</xdr:row>
      <xdr:rowOff>152400</xdr:rowOff>
    </xdr:to>
    <xdr:sp macro="[1]!PtreeEvent_ObjectClick">
      <xdr:nvSpPr>
        <xdr:cNvPr id="6" name="PTObj_DBranchDLine_4_8"/>
        <xdr:cNvSpPr>
          <a:spLocks/>
        </xdr:cNvSpPr>
      </xdr:nvSpPr>
      <xdr:spPr>
        <a:xfrm>
          <a:off x="4391025" y="3876675"/>
          <a:ext cx="15240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152400</xdr:rowOff>
    </xdr:from>
    <xdr:to>
      <xdr:col>6</xdr:col>
      <xdr:colOff>0</xdr:colOff>
      <xdr:row>35</xdr:row>
      <xdr:rowOff>152400</xdr:rowOff>
    </xdr:to>
    <xdr:sp macro="[1]!PtreeEvent_ObjectClick">
      <xdr:nvSpPr>
        <xdr:cNvPr id="7" name="PTObj_DBranchHLine_4_14"/>
        <xdr:cNvSpPr>
          <a:spLocks/>
        </xdr:cNvSpPr>
      </xdr:nvSpPr>
      <xdr:spPr>
        <a:xfrm>
          <a:off x="6153150" y="5819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152400</xdr:rowOff>
    </xdr:from>
    <xdr:to>
      <xdr:col>5</xdr:col>
      <xdr:colOff>228600</xdr:colOff>
      <xdr:row>35</xdr:row>
      <xdr:rowOff>152400</xdr:rowOff>
    </xdr:to>
    <xdr:sp macro="[1]!PtreeEvent_ObjectClick">
      <xdr:nvSpPr>
        <xdr:cNvPr id="8" name="PTObj_DBranchDLine_4_14"/>
        <xdr:cNvSpPr>
          <a:spLocks/>
        </xdr:cNvSpPr>
      </xdr:nvSpPr>
      <xdr:spPr>
        <a:xfrm>
          <a:off x="6000750" y="54959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152400</xdr:rowOff>
    </xdr:from>
    <xdr:to>
      <xdr:col>6</xdr:col>
      <xdr:colOff>0</xdr:colOff>
      <xdr:row>31</xdr:row>
      <xdr:rowOff>152400</xdr:rowOff>
    </xdr:to>
    <xdr:sp macro="[1]!PtreeEvent_ObjectClick">
      <xdr:nvSpPr>
        <xdr:cNvPr id="9" name="PTObj_DBranchHLine_4_13"/>
        <xdr:cNvSpPr>
          <a:spLocks/>
        </xdr:cNvSpPr>
      </xdr:nvSpPr>
      <xdr:spPr>
        <a:xfrm>
          <a:off x="6153150" y="51720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31</xdr:row>
      <xdr:rowOff>152400</xdr:rowOff>
    </xdr:from>
    <xdr:to>
      <xdr:col>5</xdr:col>
      <xdr:colOff>228600</xdr:colOff>
      <xdr:row>33</xdr:row>
      <xdr:rowOff>152400</xdr:rowOff>
    </xdr:to>
    <xdr:sp macro="[1]!PtreeEvent_ObjectClick">
      <xdr:nvSpPr>
        <xdr:cNvPr id="10" name="PTObj_DBranchDLine_4_13"/>
        <xdr:cNvSpPr>
          <a:spLocks/>
        </xdr:cNvSpPr>
      </xdr:nvSpPr>
      <xdr:spPr>
        <a:xfrm flipV="1">
          <a:off x="6000750" y="51720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152400</xdr:rowOff>
    </xdr:from>
    <xdr:to>
      <xdr:col>5</xdr:col>
      <xdr:colOff>0</xdr:colOff>
      <xdr:row>33</xdr:row>
      <xdr:rowOff>152400</xdr:rowOff>
    </xdr:to>
    <xdr:sp macro="[1]!PtreeEvent_ObjectClick">
      <xdr:nvSpPr>
        <xdr:cNvPr id="11" name="PTObj_DBranchHLine_4_7"/>
        <xdr:cNvSpPr>
          <a:spLocks/>
        </xdr:cNvSpPr>
      </xdr:nvSpPr>
      <xdr:spPr>
        <a:xfrm>
          <a:off x="4543425" y="5495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33</xdr:row>
      <xdr:rowOff>152400</xdr:rowOff>
    </xdr:to>
    <xdr:sp macro="[1]!PtreeEvent_ObjectClick">
      <xdr:nvSpPr>
        <xdr:cNvPr id="12" name="PTObj_DBranchDLine_4_7"/>
        <xdr:cNvSpPr>
          <a:spLocks/>
        </xdr:cNvSpPr>
      </xdr:nvSpPr>
      <xdr:spPr>
        <a:xfrm>
          <a:off x="4391025" y="387667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152400</xdr:rowOff>
    </xdr:from>
    <xdr:to>
      <xdr:col>6</xdr:col>
      <xdr:colOff>0</xdr:colOff>
      <xdr:row>29</xdr:row>
      <xdr:rowOff>152400</xdr:rowOff>
    </xdr:to>
    <xdr:sp macro="[1]!PtreeEvent_ObjectClick">
      <xdr:nvSpPr>
        <xdr:cNvPr id="13" name="PTObj_DBranchHLine_4_12"/>
        <xdr:cNvSpPr>
          <a:spLocks/>
        </xdr:cNvSpPr>
      </xdr:nvSpPr>
      <xdr:spPr>
        <a:xfrm>
          <a:off x="6153150" y="4848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152400</xdr:rowOff>
    </xdr:from>
    <xdr:to>
      <xdr:col>5</xdr:col>
      <xdr:colOff>228600</xdr:colOff>
      <xdr:row>29</xdr:row>
      <xdr:rowOff>152400</xdr:rowOff>
    </xdr:to>
    <xdr:sp macro="[1]!PtreeEvent_ObjectClick">
      <xdr:nvSpPr>
        <xdr:cNvPr id="14" name="PTObj_DBranchDLine_4_12"/>
        <xdr:cNvSpPr>
          <a:spLocks/>
        </xdr:cNvSpPr>
      </xdr:nvSpPr>
      <xdr:spPr>
        <a:xfrm>
          <a:off x="6000750" y="4524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 macro="[1]!PtreeEvent_ObjectClick">
      <xdr:nvSpPr>
        <xdr:cNvPr id="15" name="PTObj_DBranchHLine_4_11"/>
        <xdr:cNvSpPr>
          <a:spLocks/>
        </xdr:cNvSpPr>
      </xdr:nvSpPr>
      <xdr:spPr>
        <a:xfrm>
          <a:off x="6153150" y="42005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152400</xdr:rowOff>
    </xdr:from>
    <xdr:to>
      <xdr:col>5</xdr:col>
      <xdr:colOff>228600</xdr:colOff>
      <xdr:row>27</xdr:row>
      <xdr:rowOff>152400</xdr:rowOff>
    </xdr:to>
    <xdr:sp macro="[1]!PtreeEvent_ObjectClick">
      <xdr:nvSpPr>
        <xdr:cNvPr id="16" name="PTObj_DBranchDLine_4_11"/>
        <xdr:cNvSpPr>
          <a:spLocks/>
        </xdr:cNvSpPr>
      </xdr:nvSpPr>
      <xdr:spPr>
        <a:xfrm flipV="1">
          <a:off x="6000750" y="4200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152400</xdr:rowOff>
    </xdr:from>
    <xdr:to>
      <xdr:col>5</xdr:col>
      <xdr:colOff>0</xdr:colOff>
      <xdr:row>27</xdr:row>
      <xdr:rowOff>152400</xdr:rowOff>
    </xdr:to>
    <xdr:sp macro="[1]!PtreeEvent_ObjectClick">
      <xdr:nvSpPr>
        <xdr:cNvPr id="17" name="PTObj_DBranchHLine_4_6"/>
        <xdr:cNvSpPr>
          <a:spLocks/>
        </xdr:cNvSpPr>
      </xdr:nvSpPr>
      <xdr:spPr>
        <a:xfrm>
          <a:off x="4543425" y="452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228600</xdr:colOff>
      <xdr:row>27</xdr:row>
      <xdr:rowOff>152400</xdr:rowOff>
    </xdr:to>
    <xdr:sp macro="[1]!PtreeEvent_ObjectClick">
      <xdr:nvSpPr>
        <xdr:cNvPr id="18" name="PTObj_DBranchDLine_4_6"/>
        <xdr:cNvSpPr>
          <a:spLocks/>
        </xdr:cNvSpPr>
      </xdr:nvSpPr>
      <xdr:spPr>
        <a:xfrm>
          <a:off x="4391025" y="38766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152400</xdr:rowOff>
    </xdr:from>
    <xdr:to>
      <xdr:col>6</xdr:col>
      <xdr:colOff>0</xdr:colOff>
      <xdr:row>17</xdr:row>
      <xdr:rowOff>152400</xdr:rowOff>
    </xdr:to>
    <xdr:sp macro="[1]!PtreeEvent_ObjectClick">
      <xdr:nvSpPr>
        <xdr:cNvPr id="19" name="PTObj_DBranchHLine_4_9"/>
        <xdr:cNvSpPr>
          <a:spLocks/>
        </xdr:cNvSpPr>
      </xdr:nvSpPr>
      <xdr:spPr>
        <a:xfrm>
          <a:off x="6153150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19</xdr:row>
      <xdr:rowOff>152400</xdr:rowOff>
    </xdr:to>
    <xdr:sp macro="[1]!PtreeEvent_ObjectClick">
      <xdr:nvSpPr>
        <xdr:cNvPr id="20" name="PTObj_DBranchDLine_4_9"/>
        <xdr:cNvSpPr>
          <a:spLocks/>
        </xdr:cNvSpPr>
      </xdr:nvSpPr>
      <xdr:spPr>
        <a:xfrm flipV="1">
          <a:off x="6000750" y="2905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21" name="PTObj_DBranchHLine_4_10"/>
        <xdr:cNvSpPr>
          <a:spLocks/>
        </xdr:cNvSpPr>
      </xdr:nvSpPr>
      <xdr:spPr>
        <a:xfrm>
          <a:off x="6153150" y="3552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152400</xdr:rowOff>
    </xdr:from>
    <xdr:to>
      <xdr:col>5</xdr:col>
      <xdr:colOff>228600</xdr:colOff>
      <xdr:row>21</xdr:row>
      <xdr:rowOff>152400</xdr:rowOff>
    </xdr:to>
    <xdr:sp macro="[1]!PtreeEvent_ObjectClick">
      <xdr:nvSpPr>
        <xdr:cNvPr id="22" name="PTObj_DBranchDLine_4_10"/>
        <xdr:cNvSpPr>
          <a:spLocks/>
        </xdr:cNvSpPr>
      </xdr:nvSpPr>
      <xdr:spPr>
        <a:xfrm>
          <a:off x="6000750" y="32289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152400</xdr:rowOff>
    </xdr:from>
    <xdr:to>
      <xdr:col>5</xdr:col>
      <xdr:colOff>0</xdr:colOff>
      <xdr:row>19</xdr:row>
      <xdr:rowOff>152400</xdr:rowOff>
    </xdr:to>
    <xdr:sp macro="[1]!PtreeEvent_ObjectClick">
      <xdr:nvSpPr>
        <xdr:cNvPr id="23" name="PTObj_DBranchHLine_4_5"/>
        <xdr:cNvSpPr>
          <a:spLocks/>
        </xdr:cNvSpPr>
      </xdr:nvSpPr>
      <xdr:spPr>
        <a:xfrm>
          <a:off x="4543425" y="3228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152400</xdr:rowOff>
    </xdr:from>
    <xdr:to>
      <xdr:col>4</xdr:col>
      <xdr:colOff>228600</xdr:colOff>
      <xdr:row>23</xdr:row>
      <xdr:rowOff>152400</xdr:rowOff>
    </xdr:to>
    <xdr:sp macro="[1]!PtreeEvent_ObjectClick">
      <xdr:nvSpPr>
        <xdr:cNvPr id="24" name="PTObj_DBranchDLine_4_5"/>
        <xdr:cNvSpPr>
          <a:spLocks/>
        </xdr:cNvSpPr>
      </xdr:nvSpPr>
      <xdr:spPr>
        <a:xfrm flipV="1">
          <a:off x="4391025" y="322897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152400</xdr:rowOff>
    </xdr:from>
    <xdr:to>
      <xdr:col>4</xdr:col>
      <xdr:colOff>0</xdr:colOff>
      <xdr:row>23</xdr:row>
      <xdr:rowOff>152400</xdr:rowOff>
    </xdr:to>
    <xdr:sp macro="[1]!PtreeEvent_ObjectClick">
      <xdr:nvSpPr>
        <xdr:cNvPr id="25" name="PTObj_DBranchHLine_4_4"/>
        <xdr:cNvSpPr>
          <a:spLocks/>
        </xdr:cNvSpPr>
      </xdr:nvSpPr>
      <xdr:spPr>
        <a:xfrm>
          <a:off x="2933700" y="387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23</xdr:row>
      <xdr:rowOff>152400</xdr:rowOff>
    </xdr:to>
    <xdr:sp macro="[1]!PtreeEvent_ObjectClick">
      <xdr:nvSpPr>
        <xdr:cNvPr id="26" name="PTObj_DBranchDLine_4_4"/>
        <xdr:cNvSpPr>
          <a:spLocks/>
        </xdr:cNvSpPr>
      </xdr:nvSpPr>
      <xdr:spPr>
        <a:xfrm>
          <a:off x="2781300" y="2257425"/>
          <a:ext cx="1524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152400</xdr:rowOff>
    </xdr:from>
    <xdr:to>
      <xdr:col>4</xdr:col>
      <xdr:colOff>0</xdr:colOff>
      <xdr:row>15</xdr:row>
      <xdr:rowOff>152400</xdr:rowOff>
    </xdr:to>
    <xdr:sp macro="[1]!PtreeEvent_ObjectClick">
      <xdr:nvSpPr>
        <xdr:cNvPr id="27" name="PTObj_DBranchHLine_4_3"/>
        <xdr:cNvSpPr>
          <a:spLocks/>
        </xdr:cNvSpPr>
      </xdr:nvSpPr>
      <xdr:spPr>
        <a:xfrm>
          <a:off x="2933700" y="2581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152400</xdr:rowOff>
    </xdr:from>
    <xdr:to>
      <xdr:col>3</xdr:col>
      <xdr:colOff>228600</xdr:colOff>
      <xdr:row>15</xdr:row>
      <xdr:rowOff>152400</xdr:rowOff>
    </xdr:to>
    <xdr:sp macro="[1]!PtreeEvent_ObjectClick">
      <xdr:nvSpPr>
        <xdr:cNvPr id="28" name="PTObj_DBranchDLine_4_3"/>
        <xdr:cNvSpPr>
          <a:spLocks/>
        </xdr:cNvSpPr>
      </xdr:nvSpPr>
      <xdr:spPr>
        <a:xfrm>
          <a:off x="2781300" y="2257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11</xdr:row>
      <xdr:rowOff>152400</xdr:rowOff>
    </xdr:from>
    <xdr:to>
      <xdr:col>4</xdr:col>
      <xdr:colOff>0</xdr:colOff>
      <xdr:row>11</xdr:row>
      <xdr:rowOff>152400</xdr:rowOff>
    </xdr:to>
    <xdr:sp macro="[1]!PtreeEvent_ObjectClick">
      <xdr:nvSpPr>
        <xdr:cNvPr id="29" name="PTObj_DBranchHLine_4_2"/>
        <xdr:cNvSpPr>
          <a:spLocks/>
        </xdr:cNvSpPr>
      </xdr:nvSpPr>
      <xdr:spPr>
        <a:xfrm>
          <a:off x="2933700" y="1933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11</xdr:row>
      <xdr:rowOff>152400</xdr:rowOff>
    </xdr:from>
    <xdr:to>
      <xdr:col>3</xdr:col>
      <xdr:colOff>228600</xdr:colOff>
      <xdr:row>13</xdr:row>
      <xdr:rowOff>152400</xdr:rowOff>
    </xdr:to>
    <xdr:sp macro="[1]!PtreeEvent_ObjectClick">
      <xdr:nvSpPr>
        <xdr:cNvPr id="30" name="PTObj_DBranchDLine_4_2"/>
        <xdr:cNvSpPr>
          <a:spLocks/>
        </xdr:cNvSpPr>
      </xdr:nvSpPr>
      <xdr:spPr>
        <a:xfrm flipV="1">
          <a:off x="2781300" y="19335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13</xdr:row>
      <xdr:rowOff>152400</xdr:rowOff>
    </xdr:from>
    <xdr:to>
      <xdr:col>3</xdr:col>
      <xdr:colOff>0</xdr:colOff>
      <xdr:row>13</xdr:row>
      <xdr:rowOff>152400</xdr:rowOff>
    </xdr:to>
    <xdr:sp macro="[1]!PtreeEvent_ObjectClick">
      <xdr:nvSpPr>
        <xdr:cNvPr id="31" name="PTObj_DBranchHLine_4_1"/>
        <xdr:cNvSpPr>
          <a:spLocks/>
        </xdr:cNvSpPr>
      </xdr:nvSpPr>
      <xdr:spPr>
        <a:xfrm>
          <a:off x="1400175" y="2257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13</xdr:row>
      <xdr:rowOff>76200</xdr:rowOff>
    </xdr:from>
    <xdr:ext cx="161925" cy="161925"/>
    <xdr:sp macro="[1]!PtreeEvent_ObjectClick">
      <xdr:nvSpPr>
        <xdr:cNvPr id="32" name="PTObj_DNode_4_1"/>
        <xdr:cNvSpPr>
          <a:spLocks/>
        </xdr:cNvSpPr>
      </xdr:nvSpPr>
      <xdr:spPr>
        <a:xfrm>
          <a:off x="2705100" y="21812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13</xdr:row>
      <xdr:rowOff>66675</xdr:rowOff>
    </xdr:from>
    <xdr:ext cx="838200" cy="171450"/>
    <xdr:sp macro="[1]!PtreeEvent_ObjectClick">
      <xdr:nvSpPr>
        <xdr:cNvPr id="33" name="PTObj_DBranchName_4_1"/>
        <xdr:cNvSpPr txBox="1">
          <a:spLocks noChangeArrowheads="1"/>
        </xdr:cNvSpPr>
      </xdr:nvSpPr>
      <xdr:spPr>
        <a:xfrm>
          <a:off x="1438275" y="2171700"/>
          <a:ext cx="838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Perfect Info BUY</a:t>
          </a:r>
        </a:p>
      </xdr:txBody>
    </xdr:sp>
    <xdr:clientData/>
  </xdr:oneCellAnchor>
  <xdr:oneCellAnchor>
    <xdr:from>
      <xdr:col>4</xdr:col>
      <xdr:colOff>0</xdr:colOff>
      <xdr:row>11</xdr:row>
      <xdr:rowOff>76200</xdr:rowOff>
    </xdr:from>
    <xdr:ext cx="161925" cy="161925"/>
    <xdr:sp macro="[1]!PtreeEvent_ObjectClick">
      <xdr:nvSpPr>
        <xdr:cNvPr id="34" name="PTObj_DNode_4_2"/>
        <xdr:cNvSpPr>
          <a:spLocks/>
        </xdr:cNvSpPr>
      </xdr:nvSpPr>
      <xdr:spPr>
        <a:xfrm>
          <a:off x="4314825" y="18573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11</xdr:row>
      <xdr:rowOff>66675</xdr:rowOff>
    </xdr:from>
    <xdr:ext cx="304800" cy="171450"/>
    <xdr:sp macro="[1]!PtreeEvent_ObjectClick">
      <xdr:nvSpPr>
        <xdr:cNvPr id="35" name="PTObj_DBranchName_4_2"/>
        <xdr:cNvSpPr txBox="1">
          <a:spLocks noChangeArrowheads="1"/>
        </xdr:cNvSpPr>
      </xdr:nvSpPr>
      <xdr:spPr>
        <a:xfrm>
          <a:off x="2971800" y="18478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4</xdr:col>
      <xdr:colOff>0</xdr:colOff>
      <xdr:row>15</xdr:row>
      <xdr:rowOff>76200</xdr:rowOff>
    </xdr:from>
    <xdr:ext cx="161925" cy="161925"/>
    <xdr:sp macro="[1]!PtreeEvent_ObjectClick">
      <xdr:nvSpPr>
        <xdr:cNvPr id="36" name="PTObj_DNode_4_3"/>
        <xdr:cNvSpPr>
          <a:spLocks/>
        </xdr:cNvSpPr>
      </xdr:nvSpPr>
      <xdr:spPr>
        <a:xfrm>
          <a:off x="4314825" y="25050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15</xdr:row>
      <xdr:rowOff>66675</xdr:rowOff>
    </xdr:from>
    <xdr:ext cx="247650" cy="171450"/>
    <xdr:sp macro="[1]!PtreeEvent_ObjectClick">
      <xdr:nvSpPr>
        <xdr:cNvPr id="37" name="PTObj_DBranchName_4_3"/>
        <xdr:cNvSpPr txBox="1">
          <a:spLocks noChangeArrowheads="1"/>
        </xdr:cNvSpPr>
      </xdr:nvSpPr>
      <xdr:spPr>
        <a:xfrm>
          <a:off x="2971800" y="24955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4</xdr:col>
      <xdr:colOff>0</xdr:colOff>
      <xdr:row>23</xdr:row>
      <xdr:rowOff>76200</xdr:rowOff>
    </xdr:from>
    <xdr:ext cx="161925" cy="161925"/>
    <xdr:sp macro="[1]!PtreeEvent_ObjectClick">
      <xdr:nvSpPr>
        <xdr:cNvPr id="38" name="PTObj_DNode_4_4"/>
        <xdr:cNvSpPr>
          <a:spLocks/>
        </xdr:cNvSpPr>
      </xdr:nvSpPr>
      <xdr:spPr>
        <a:xfrm>
          <a:off x="4314825" y="380047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23</xdr:row>
      <xdr:rowOff>66675</xdr:rowOff>
    </xdr:from>
    <xdr:ext cx="323850" cy="171450"/>
    <xdr:sp macro="[1]!PtreeEvent_ObjectClick">
      <xdr:nvSpPr>
        <xdr:cNvPr id="39" name="PTObj_DBranchName_4_4"/>
        <xdr:cNvSpPr txBox="1">
          <a:spLocks noChangeArrowheads="1"/>
        </xdr:cNvSpPr>
      </xdr:nvSpPr>
      <xdr:spPr>
        <a:xfrm>
          <a:off x="2971800" y="3790950"/>
          <a:ext cx="323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"Buy"</a:t>
          </a:r>
        </a:p>
      </xdr:txBody>
    </xdr:sp>
    <xdr:clientData/>
  </xdr:oneCellAnchor>
  <xdr:oneCellAnchor>
    <xdr:from>
      <xdr:col>5</xdr:col>
      <xdr:colOff>0</xdr:colOff>
      <xdr:row>19</xdr:row>
      <xdr:rowOff>76200</xdr:rowOff>
    </xdr:from>
    <xdr:ext cx="161925" cy="161925"/>
    <xdr:sp macro="[1]!PtreeEvent_ObjectClick">
      <xdr:nvSpPr>
        <xdr:cNvPr id="40" name="PTObj_DNode_4_5"/>
        <xdr:cNvSpPr>
          <a:spLocks/>
        </xdr:cNvSpPr>
      </xdr:nvSpPr>
      <xdr:spPr>
        <a:xfrm>
          <a:off x="5924550" y="31527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19</xdr:row>
      <xdr:rowOff>66675</xdr:rowOff>
    </xdr:from>
    <xdr:ext cx="542925" cy="171450"/>
    <xdr:sp macro="[1]!PtreeEvent_ObjectClick">
      <xdr:nvSpPr>
        <xdr:cNvPr id="41" name="PTObj_DBranchName_4_5"/>
        <xdr:cNvSpPr txBox="1">
          <a:spLocks noChangeArrowheads="1"/>
        </xdr:cNvSpPr>
      </xdr:nvSpPr>
      <xdr:spPr>
        <a:xfrm>
          <a:off x="4581525" y="31432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42" name="PTObj_DNode_4_10"/>
        <xdr:cNvSpPr>
          <a:spLocks/>
        </xdr:cNvSpPr>
      </xdr:nvSpPr>
      <xdr:spPr>
        <a:xfrm rot="16200000">
          <a:off x="7524750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542925" cy="171450"/>
    <xdr:sp macro="[1]!PtreeEvent_ObjectClick">
      <xdr:nvSpPr>
        <xdr:cNvPr id="43" name="PTObj_DBranchName_4_10"/>
        <xdr:cNvSpPr txBox="1">
          <a:spLocks noChangeArrowheads="1"/>
        </xdr:cNvSpPr>
      </xdr:nvSpPr>
      <xdr:spPr>
        <a:xfrm>
          <a:off x="6191250" y="34671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161925" cy="161925"/>
    <xdr:sp macro="[1]!PtreeEvent_ObjectClick">
      <xdr:nvSpPr>
        <xdr:cNvPr id="44" name="PTObj_DNode_4_9"/>
        <xdr:cNvSpPr>
          <a:spLocks/>
        </xdr:cNvSpPr>
      </xdr:nvSpPr>
      <xdr:spPr>
        <a:xfrm>
          <a:off x="7524750" y="28289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17</xdr:row>
      <xdr:rowOff>66675</xdr:rowOff>
    </xdr:from>
    <xdr:ext cx="304800" cy="171450"/>
    <xdr:sp macro="[1]!PtreeEvent_ObjectClick">
      <xdr:nvSpPr>
        <xdr:cNvPr id="45" name="PTObj_DBranchName_4_9"/>
        <xdr:cNvSpPr txBox="1">
          <a:spLocks noChangeArrowheads="1"/>
        </xdr:cNvSpPr>
      </xdr:nvSpPr>
      <xdr:spPr>
        <a:xfrm>
          <a:off x="6191250" y="28194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5</xdr:col>
      <xdr:colOff>0</xdr:colOff>
      <xdr:row>27</xdr:row>
      <xdr:rowOff>76200</xdr:rowOff>
    </xdr:from>
    <xdr:ext cx="161925" cy="161925"/>
    <xdr:sp macro="[1]!PtreeEvent_ObjectClick">
      <xdr:nvSpPr>
        <xdr:cNvPr id="46" name="PTObj_DNode_4_6"/>
        <xdr:cNvSpPr>
          <a:spLocks/>
        </xdr:cNvSpPr>
      </xdr:nvSpPr>
      <xdr:spPr>
        <a:xfrm>
          <a:off x="5924550" y="44481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27</xdr:row>
      <xdr:rowOff>66675</xdr:rowOff>
    </xdr:from>
    <xdr:ext cx="542925" cy="171450"/>
    <xdr:sp macro="[1]!PtreeEvent_ObjectClick">
      <xdr:nvSpPr>
        <xdr:cNvPr id="47" name="PTObj_DBranchName_4_6"/>
        <xdr:cNvSpPr txBox="1">
          <a:spLocks noChangeArrowheads="1"/>
        </xdr:cNvSpPr>
      </xdr:nvSpPr>
      <xdr:spPr>
        <a:xfrm>
          <a:off x="4581525" y="44386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25</xdr:row>
      <xdr:rowOff>76200</xdr:rowOff>
    </xdr:from>
    <xdr:ext cx="161925" cy="161925"/>
    <xdr:sp macro="[1]!PtreeEvent_ObjectClick">
      <xdr:nvSpPr>
        <xdr:cNvPr id="48" name="PTObj_DNode_4_11"/>
        <xdr:cNvSpPr>
          <a:spLocks/>
        </xdr:cNvSpPr>
      </xdr:nvSpPr>
      <xdr:spPr>
        <a:xfrm>
          <a:off x="7524750" y="41243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25</xdr:row>
      <xdr:rowOff>66675</xdr:rowOff>
    </xdr:from>
    <xdr:ext cx="304800" cy="171450"/>
    <xdr:sp macro="[1]!PtreeEvent_ObjectClick">
      <xdr:nvSpPr>
        <xdr:cNvPr id="49" name="PTObj_DBranchName_4_11"/>
        <xdr:cNvSpPr txBox="1">
          <a:spLocks noChangeArrowheads="1"/>
        </xdr:cNvSpPr>
      </xdr:nvSpPr>
      <xdr:spPr>
        <a:xfrm>
          <a:off x="6191250" y="41148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29</xdr:row>
      <xdr:rowOff>76200</xdr:rowOff>
    </xdr:from>
    <xdr:ext cx="161925" cy="161925"/>
    <xdr:sp macro="[1]!PtreeEvent_ObjectClick">
      <xdr:nvSpPr>
        <xdr:cNvPr id="50" name="PTObj_DNode_4_12"/>
        <xdr:cNvSpPr>
          <a:spLocks/>
        </xdr:cNvSpPr>
      </xdr:nvSpPr>
      <xdr:spPr>
        <a:xfrm rot="16200000">
          <a:off x="7524750" y="47720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29</xdr:row>
      <xdr:rowOff>66675</xdr:rowOff>
    </xdr:from>
    <xdr:ext cx="542925" cy="171450"/>
    <xdr:sp macro="[1]!PtreeEvent_ObjectClick">
      <xdr:nvSpPr>
        <xdr:cNvPr id="51" name="PTObj_DBranchName_4_12"/>
        <xdr:cNvSpPr txBox="1">
          <a:spLocks noChangeArrowheads="1"/>
        </xdr:cNvSpPr>
      </xdr:nvSpPr>
      <xdr:spPr>
        <a:xfrm>
          <a:off x="6191250" y="47625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5</xdr:col>
      <xdr:colOff>0</xdr:colOff>
      <xdr:row>33</xdr:row>
      <xdr:rowOff>76200</xdr:rowOff>
    </xdr:from>
    <xdr:ext cx="161925" cy="161925"/>
    <xdr:sp macro="[1]!PtreeEvent_ObjectClick">
      <xdr:nvSpPr>
        <xdr:cNvPr id="52" name="PTObj_DNode_4_7"/>
        <xdr:cNvSpPr>
          <a:spLocks/>
        </xdr:cNvSpPr>
      </xdr:nvSpPr>
      <xdr:spPr>
        <a:xfrm>
          <a:off x="5924550" y="54197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33</xdr:row>
      <xdr:rowOff>66675</xdr:rowOff>
    </xdr:from>
    <xdr:ext cx="542925" cy="171450"/>
    <xdr:sp macro="[1]!PtreeEvent_ObjectClick">
      <xdr:nvSpPr>
        <xdr:cNvPr id="53" name="PTObj_DBranchName_4_7"/>
        <xdr:cNvSpPr txBox="1">
          <a:spLocks noChangeArrowheads="1"/>
        </xdr:cNvSpPr>
      </xdr:nvSpPr>
      <xdr:spPr>
        <a:xfrm>
          <a:off x="4581525" y="54102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161925" cy="161925"/>
    <xdr:sp macro="[1]!PtreeEvent_ObjectClick">
      <xdr:nvSpPr>
        <xdr:cNvPr id="54" name="PTObj_DNode_4_13"/>
        <xdr:cNvSpPr>
          <a:spLocks/>
        </xdr:cNvSpPr>
      </xdr:nvSpPr>
      <xdr:spPr>
        <a:xfrm>
          <a:off x="7524750" y="509587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31</xdr:row>
      <xdr:rowOff>66675</xdr:rowOff>
    </xdr:from>
    <xdr:ext cx="304800" cy="171450"/>
    <xdr:sp macro="[1]!PtreeEvent_ObjectClick">
      <xdr:nvSpPr>
        <xdr:cNvPr id="55" name="PTObj_DBranchName_4_13"/>
        <xdr:cNvSpPr txBox="1">
          <a:spLocks noChangeArrowheads="1"/>
        </xdr:cNvSpPr>
      </xdr:nvSpPr>
      <xdr:spPr>
        <a:xfrm>
          <a:off x="6191250" y="508635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35</xdr:row>
      <xdr:rowOff>76200</xdr:rowOff>
    </xdr:from>
    <xdr:ext cx="161925" cy="161925"/>
    <xdr:sp macro="[1]!PtreeEvent_ObjectClick">
      <xdr:nvSpPr>
        <xdr:cNvPr id="56" name="PTObj_DNode_4_14"/>
        <xdr:cNvSpPr>
          <a:spLocks/>
        </xdr:cNvSpPr>
      </xdr:nvSpPr>
      <xdr:spPr>
        <a:xfrm rot="16200000">
          <a:off x="7524750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35</xdr:row>
      <xdr:rowOff>66675</xdr:rowOff>
    </xdr:from>
    <xdr:ext cx="542925" cy="171450"/>
    <xdr:sp macro="[1]!PtreeEvent_ObjectClick">
      <xdr:nvSpPr>
        <xdr:cNvPr id="57" name="PTObj_DBranchName_4_14"/>
        <xdr:cNvSpPr txBox="1">
          <a:spLocks noChangeArrowheads="1"/>
        </xdr:cNvSpPr>
      </xdr:nvSpPr>
      <xdr:spPr>
        <a:xfrm>
          <a:off x="6191250" y="57340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5</xdr:col>
      <xdr:colOff>0</xdr:colOff>
      <xdr:row>39</xdr:row>
      <xdr:rowOff>76200</xdr:rowOff>
    </xdr:from>
    <xdr:ext cx="161925" cy="161925"/>
    <xdr:sp macro="[1]!PtreeEvent_ObjectClick">
      <xdr:nvSpPr>
        <xdr:cNvPr id="58" name="PTObj_DNode_4_8"/>
        <xdr:cNvSpPr>
          <a:spLocks/>
        </xdr:cNvSpPr>
      </xdr:nvSpPr>
      <xdr:spPr>
        <a:xfrm>
          <a:off x="5924550" y="639127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39</xdr:row>
      <xdr:rowOff>66675</xdr:rowOff>
    </xdr:from>
    <xdr:ext cx="542925" cy="171450"/>
    <xdr:sp macro="[1]!PtreeEvent_ObjectClick">
      <xdr:nvSpPr>
        <xdr:cNvPr id="59" name="PTObj_DBranchName_4_8"/>
        <xdr:cNvSpPr txBox="1">
          <a:spLocks noChangeArrowheads="1"/>
        </xdr:cNvSpPr>
      </xdr:nvSpPr>
      <xdr:spPr>
        <a:xfrm>
          <a:off x="4581525" y="63817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6</xdr:col>
      <xdr:colOff>0</xdr:colOff>
      <xdr:row>37</xdr:row>
      <xdr:rowOff>76200</xdr:rowOff>
    </xdr:from>
    <xdr:ext cx="161925" cy="161925"/>
    <xdr:sp macro="[1]!PtreeEvent_ObjectClick">
      <xdr:nvSpPr>
        <xdr:cNvPr id="60" name="PTObj_DNode_4_15"/>
        <xdr:cNvSpPr>
          <a:spLocks/>
        </xdr:cNvSpPr>
      </xdr:nvSpPr>
      <xdr:spPr>
        <a:xfrm>
          <a:off x="7524750" y="6067425"/>
          <a:ext cx="161925" cy="161925"/>
        </a:xfrm>
        <a:prstGeom prst="diamond">
          <a:avLst/>
        </a:prstGeom>
        <a:solidFill>
          <a:srgbClr val="808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37</xdr:row>
      <xdr:rowOff>66675</xdr:rowOff>
    </xdr:from>
    <xdr:ext cx="304800" cy="171450"/>
    <xdr:sp macro="[1]!PtreeEvent_ObjectClick">
      <xdr:nvSpPr>
        <xdr:cNvPr id="61" name="PTObj_DBranchName_4_15"/>
        <xdr:cNvSpPr txBox="1">
          <a:spLocks noChangeArrowheads="1"/>
        </xdr:cNvSpPr>
      </xdr:nvSpPr>
      <xdr:spPr>
        <a:xfrm>
          <a:off x="6191250" y="60579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41</xdr:row>
      <xdr:rowOff>76200</xdr:rowOff>
    </xdr:from>
    <xdr:ext cx="161925" cy="161925"/>
    <xdr:sp macro="[1]!PtreeEvent_ObjectClick">
      <xdr:nvSpPr>
        <xdr:cNvPr id="62" name="PTObj_DNode_4_16"/>
        <xdr:cNvSpPr>
          <a:spLocks/>
        </xdr:cNvSpPr>
      </xdr:nvSpPr>
      <xdr:spPr>
        <a:xfrm rot="16200000">
          <a:off x="7524750" y="67151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41</xdr:row>
      <xdr:rowOff>66675</xdr:rowOff>
    </xdr:from>
    <xdr:ext cx="542925" cy="171450"/>
    <xdr:sp macro="[1]!PtreeEvent_ObjectClick">
      <xdr:nvSpPr>
        <xdr:cNvPr id="63" name="PTObj_DBranchName_4_16"/>
        <xdr:cNvSpPr txBox="1">
          <a:spLocks noChangeArrowheads="1"/>
        </xdr:cNvSpPr>
      </xdr:nvSpPr>
      <xdr:spPr>
        <a:xfrm>
          <a:off x="6191250" y="67056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16</xdr:row>
      <xdr:rowOff>152400</xdr:rowOff>
    </xdr:from>
    <xdr:to>
      <xdr:col>3</xdr:col>
      <xdr:colOff>0</xdr:colOff>
      <xdr:row>16</xdr:row>
      <xdr:rowOff>152400</xdr:rowOff>
    </xdr:to>
    <xdr:sp macro="[1]!PtreeEvent_ObjectClick">
      <xdr:nvSpPr>
        <xdr:cNvPr id="1" name="PTObj_DBranchHLine_3_5"/>
        <xdr:cNvSpPr>
          <a:spLocks/>
        </xdr:cNvSpPr>
      </xdr:nvSpPr>
      <xdr:spPr>
        <a:xfrm>
          <a:off x="2286000" y="27432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152400</xdr:rowOff>
    </xdr:from>
    <xdr:to>
      <xdr:col>2</xdr:col>
      <xdr:colOff>228600</xdr:colOff>
      <xdr:row>16</xdr:row>
      <xdr:rowOff>152400</xdr:rowOff>
    </xdr:to>
    <xdr:sp macro="[1]!PtreeEvent_ObjectClick">
      <xdr:nvSpPr>
        <xdr:cNvPr id="2" name="PTObj_DBranchDLine_3_5"/>
        <xdr:cNvSpPr>
          <a:spLocks/>
        </xdr:cNvSpPr>
      </xdr:nvSpPr>
      <xdr:spPr>
        <a:xfrm>
          <a:off x="2133600" y="1771650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152400</xdr:rowOff>
    </xdr:from>
    <xdr:to>
      <xdr:col>3</xdr:col>
      <xdr:colOff>0</xdr:colOff>
      <xdr:row>14</xdr:row>
      <xdr:rowOff>152400</xdr:rowOff>
    </xdr:to>
    <xdr:sp macro="[1]!PtreeEvent_ObjectClick">
      <xdr:nvSpPr>
        <xdr:cNvPr id="3" name="PTObj_DBranchHLine_3_4"/>
        <xdr:cNvSpPr>
          <a:spLocks/>
        </xdr:cNvSpPr>
      </xdr:nvSpPr>
      <xdr:spPr>
        <a:xfrm>
          <a:off x="2286000" y="2419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152400</xdr:rowOff>
    </xdr:from>
    <xdr:to>
      <xdr:col>2</xdr:col>
      <xdr:colOff>228600</xdr:colOff>
      <xdr:row>14</xdr:row>
      <xdr:rowOff>152400</xdr:rowOff>
    </xdr:to>
    <xdr:sp macro="[1]!PtreeEvent_ObjectClick">
      <xdr:nvSpPr>
        <xdr:cNvPr id="4" name="PTObj_DBranchDLine_3_4"/>
        <xdr:cNvSpPr>
          <a:spLocks/>
        </xdr:cNvSpPr>
      </xdr:nvSpPr>
      <xdr:spPr>
        <a:xfrm>
          <a:off x="2133600" y="177165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152400</xdr:rowOff>
    </xdr:from>
    <xdr:to>
      <xdr:col>3</xdr:col>
      <xdr:colOff>0</xdr:colOff>
      <xdr:row>12</xdr:row>
      <xdr:rowOff>152400</xdr:rowOff>
    </xdr:to>
    <xdr:sp macro="[1]!PtreeEvent_ObjectClick">
      <xdr:nvSpPr>
        <xdr:cNvPr id="5" name="PTObj_DBranchHLine_3_3"/>
        <xdr:cNvSpPr>
          <a:spLocks/>
        </xdr:cNvSpPr>
      </xdr:nvSpPr>
      <xdr:spPr>
        <a:xfrm>
          <a:off x="2286000" y="2095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152400</xdr:rowOff>
    </xdr:from>
    <xdr:to>
      <xdr:col>2</xdr:col>
      <xdr:colOff>228600</xdr:colOff>
      <xdr:row>12</xdr:row>
      <xdr:rowOff>152400</xdr:rowOff>
    </xdr:to>
    <xdr:sp macro="[1]!PtreeEvent_ObjectClick">
      <xdr:nvSpPr>
        <xdr:cNvPr id="6" name="PTObj_DBranchDLine_3_3"/>
        <xdr:cNvSpPr>
          <a:spLocks/>
        </xdr:cNvSpPr>
      </xdr:nvSpPr>
      <xdr:spPr>
        <a:xfrm>
          <a:off x="2133600" y="17716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152400</xdr:rowOff>
    </xdr:from>
    <xdr:to>
      <xdr:col>3</xdr:col>
      <xdr:colOff>0</xdr:colOff>
      <xdr:row>8</xdr:row>
      <xdr:rowOff>152400</xdr:rowOff>
    </xdr:to>
    <xdr:sp macro="[1]!PtreeEvent_ObjectClick">
      <xdr:nvSpPr>
        <xdr:cNvPr id="7" name="PTObj_DBranchHLine_3_2"/>
        <xdr:cNvSpPr>
          <a:spLocks/>
        </xdr:cNvSpPr>
      </xdr:nvSpPr>
      <xdr:spPr>
        <a:xfrm>
          <a:off x="2286000" y="14478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152400</xdr:rowOff>
    </xdr:from>
    <xdr:to>
      <xdr:col>2</xdr:col>
      <xdr:colOff>228600</xdr:colOff>
      <xdr:row>10</xdr:row>
      <xdr:rowOff>152400</xdr:rowOff>
    </xdr:to>
    <xdr:sp macro="[1]!PtreeEvent_ObjectClick">
      <xdr:nvSpPr>
        <xdr:cNvPr id="8" name="PTObj_DBranchDLine_3_2"/>
        <xdr:cNvSpPr>
          <a:spLocks/>
        </xdr:cNvSpPr>
      </xdr:nvSpPr>
      <xdr:spPr>
        <a:xfrm flipV="1">
          <a:off x="2133600" y="14478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152400</xdr:rowOff>
    </xdr:from>
    <xdr:to>
      <xdr:col>2</xdr:col>
      <xdr:colOff>0</xdr:colOff>
      <xdr:row>10</xdr:row>
      <xdr:rowOff>152400</xdr:rowOff>
    </xdr:to>
    <xdr:sp macro="[1]!PtreeEvent_ObjectClick">
      <xdr:nvSpPr>
        <xdr:cNvPr id="9" name="PTObj_DBranchHLine_3_1"/>
        <xdr:cNvSpPr>
          <a:spLocks/>
        </xdr:cNvSpPr>
      </xdr:nvSpPr>
      <xdr:spPr>
        <a:xfrm>
          <a:off x="790575" y="17716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76200</xdr:rowOff>
    </xdr:from>
    <xdr:ext cx="161925" cy="161925"/>
    <xdr:sp macro="[1]!PtreeEvent_ObjectClick">
      <xdr:nvSpPr>
        <xdr:cNvPr id="10" name="PTObj_DNode_3_1"/>
        <xdr:cNvSpPr>
          <a:spLocks/>
        </xdr:cNvSpPr>
      </xdr:nvSpPr>
      <xdr:spPr>
        <a:xfrm>
          <a:off x="2057400" y="169545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66675</xdr:rowOff>
    </xdr:from>
    <xdr:ext cx="800100" cy="171450"/>
    <xdr:sp macro="[1]!PtreeEvent_ObjectClick">
      <xdr:nvSpPr>
        <xdr:cNvPr id="11" name="PTObj_DBranchName_3_1"/>
        <xdr:cNvSpPr txBox="1">
          <a:spLocks noChangeArrowheads="1"/>
        </xdr:cNvSpPr>
      </xdr:nvSpPr>
      <xdr:spPr>
        <a:xfrm>
          <a:off x="828675" y="1685925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 Uncertainty</a:t>
          </a:r>
        </a:p>
      </xdr:txBody>
    </xdr:sp>
    <xdr:clientData/>
  </xdr:oneCellAnchor>
  <xdr:oneCellAnchor>
    <xdr:from>
      <xdr:col>3</xdr:col>
      <xdr:colOff>0</xdr:colOff>
      <xdr:row>8</xdr:row>
      <xdr:rowOff>76200</xdr:rowOff>
    </xdr:from>
    <xdr:ext cx="161925" cy="161925"/>
    <xdr:sp macro="[1]!PtreeEvent_ObjectClick">
      <xdr:nvSpPr>
        <xdr:cNvPr id="12" name="PTObj_DNode_3_2"/>
        <xdr:cNvSpPr>
          <a:spLocks/>
        </xdr:cNvSpPr>
      </xdr:nvSpPr>
      <xdr:spPr>
        <a:xfrm rot="16200000">
          <a:off x="3667125" y="13716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8</xdr:row>
      <xdr:rowOff>66675</xdr:rowOff>
    </xdr:from>
    <xdr:ext cx="542925" cy="171450"/>
    <xdr:sp macro="[1]!PtreeEvent_ObjectClick">
      <xdr:nvSpPr>
        <xdr:cNvPr id="13" name="PTObj_DBranchName_3_2"/>
        <xdr:cNvSpPr txBox="1">
          <a:spLocks noChangeArrowheads="1"/>
        </xdr:cNvSpPr>
      </xdr:nvSpPr>
      <xdr:spPr>
        <a:xfrm>
          <a:off x="2324100" y="13620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3</xdr:col>
      <xdr:colOff>0</xdr:colOff>
      <xdr:row>12</xdr:row>
      <xdr:rowOff>76200</xdr:rowOff>
    </xdr:from>
    <xdr:ext cx="161925" cy="161925"/>
    <xdr:sp macro="[1]!PtreeEvent_ObjectClick">
      <xdr:nvSpPr>
        <xdr:cNvPr id="14" name="PTObj_DNode_3_3"/>
        <xdr:cNvSpPr>
          <a:spLocks/>
        </xdr:cNvSpPr>
      </xdr:nvSpPr>
      <xdr:spPr>
        <a:xfrm rot="16200000">
          <a:off x="3667125" y="20193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12</xdr:row>
      <xdr:rowOff>66675</xdr:rowOff>
    </xdr:from>
    <xdr:ext cx="542925" cy="171450"/>
    <xdr:sp macro="[1]!PtreeEvent_ObjectClick">
      <xdr:nvSpPr>
        <xdr:cNvPr id="15" name="PTObj_DBranchName_3_3"/>
        <xdr:cNvSpPr txBox="1">
          <a:spLocks noChangeArrowheads="1"/>
        </xdr:cNvSpPr>
      </xdr:nvSpPr>
      <xdr:spPr>
        <a:xfrm>
          <a:off x="2324100" y="20097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3</xdr:col>
      <xdr:colOff>0</xdr:colOff>
      <xdr:row>14</xdr:row>
      <xdr:rowOff>76200</xdr:rowOff>
    </xdr:from>
    <xdr:ext cx="161925" cy="161925"/>
    <xdr:sp macro="[1]!PtreeEvent_ObjectClick">
      <xdr:nvSpPr>
        <xdr:cNvPr id="16" name="PTObj_DNode_3_4"/>
        <xdr:cNvSpPr>
          <a:spLocks/>
        </xdr:cNvSpPr>
      </xdr:nvSpPr>
      <xdr:spPr>
        <a:xfrm rot="16200000">
          <a:off x="3667125" y="23431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14</xdr:row>
      <xdr:rowOff>66675</xdr:rowOff>
    </xdr:from>
    <xdr:ext cx="542925" cy="171450"/>
    <xdr:sp macro="[1]!PtreeEvent_ObjectClick">
      <xdr:nvSpPr>
        <xdr:cNvPr id="17" name="PTObj_DBranchName_3_4"/>
        <xdr:cNvSpPr txBox="1">
          <a:spLocks noChangeArrowheads="1"/>
        </xdr:cNvSpPr>
      </xdr:nvSpPr>
      <xdr:spPr>
        <a:xfrm>
          <a:off x="2324100" y="23336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3</xdr:col>
      <xdr:colOff>0</xdr:colOff>
      <xdr:row>16</xdr:row>
      <xdr:rowOff>76200</xdr:rowOff>
    </xdr:from>
    <xdr:ext cx="161925" cy="161925"/>
    <xdr:sp macro="[1]!PtreeEvent_ObjectClick">
      <xdr:nvSpPr>
        <xdr:cNvPr id="18" name="PTObj_DNode_3_5"/>
        <xdr:cNvSpPr>
          <a:spLocks/>
        </xdr:cNvSpPr>
      </xdr:nvSpPr>
      <xdr:spPr>
        <a:xfrm rot="16200000">
          <a:off x="3667125" y="26670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16</xdr:row>
      <xdr:rowOff>66675</xdr:rowOff>
    </xdr:from>
    <xdr:ext cx="542925" cy="171450"/>
    <xdr:sp macro="[1]!PtreeEvent_ObjectClick">
      <xdr:nvSpPr>
        <xdr:cNvPr id="19" name="PTObj_DBranchName_3_5"/>
        <xdr:cNvSpPr txBox="1">
          <a:spLocks noChangeArrowheads="1"/>
        </xdr:cNvSpPr>
      </xdr:nvSpPr>
      <xdr:spPr>
        <a:xfrm>
          <a:off x="2324100" y="26574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152400</xdr:rowOff>
    </xdr:from>
    <xdr:to>
      <xdr:col>3</xdr:col>
      <xdr:colOff>0</xdr:colOff>
      <xdr:row>14</xdr:row>
      <xdr:rowOff>152400</xdr:rowOff>
    </xdr:to>
    <xdr:sp macro="[1]!PtreeEvent_ObjectClick">
      <xdr:nvSpPr>
        <xdr:cNvPr id="1" name="PTObj_DBranchHLine_2_5"/>
        <xdr:cNvSpPr>
          <a:spLocks/>
        </xdr:cNvSpPr>
      </xdr:nvSpPr>
      <xdr:spPr>
        <a:xfrm>
          <a:off x="2343150" y="24193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152400</xdr:rowOff>
    </xdr:from>
    <xdr:to>
      <xdr:col>2</xdr:col>
      <xdr:colOff>228600</xdr:colOff>
      <xdr:row>14</xdr:row>
      <xdr:rowOff>152400</xdr:rowOff>
    </xdr:to>
    <xdr:sp macro="[1]!PtreeEvent_ObjectClick">
      <xdr:nvSpPr>
        <xdr:cNvPr id="2" name="PTObj_DBranchDLine_2_5"/>
        <xdr:cNvSpPr>
          <a:spLocks/>
        </xdr:cNvSpPr>
      </xdr:nvSpPr>
      <xdr:spPr>
        <a:xfrm>
          <a:off x="2190750" y="1447800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152400</xdr:rowOff>
    </xdr:from>
    <xdr:to>
      <xdr:col>3</xdr:col>
      <xdr:colOff>0</xdr:colOff>
      <xdr:row>12</xdr:row>
      <xdr:rowOff>152400</xdr:rowOff>
    </xdr:to>
    <xdr:sp macro="[1]!PtreeEvent_ObjectClick">
      <xdr:nvSpPr>
        <xdr:cNvPr id="3" name="PTObj_DBranchHLine_2_4"/>
        <xdr:cNvSpPr>
          <a:spLocks/>
        </xdr:cNvSpPr>
      </xdr:nvSpPr>
      <xdr:spPr>
        <a:xfrm>
          <a:off x="2343150" y="20955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152400</xdr:rowOff>
    </xdr:from>
    <xdr:to>
      <xdr:col>2</xdr:col>
      <xdr:colOff>228600</xdr:colOff>
      <xdr:row>12</xdr:row>
      <xdr:rowOff>152400</xdr:rowOff>
    </xdr:to>
    <xdr:sp macro="[1]!PtreeEvent_ObjectClick">
      <xdr:nvSpPr>
        <xdr:cNvPr id="4" name="PTObj_DBranchDLine_2_4"/>
        <xdr:cNvSpPr>
          <a:spLocks/>
        </xdr:cNvSpPr>
      </xdr:nvSpPr>
      <xdr:spPr>
        <a:xfrm>
          <a:off x="2190750" y="1447800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152400</xdr:rowOff>
    </xdr:from>
    <xdr:to>
      <xdr:col>3</xdr:col>
      <xdr:colOff>0</xdr:colOff>
      <xdr:row>10</xdr:row>
      <xdr:rowOff>152400</xdr:rowOff>
    </xdr:to>
    <xdr:sp macro="[1]!PtreeEvent_ObjectClick">
      <xdr:nvSpPr>
        <xdr:cNvPr id="5" name="PTObj_DBranchHLine_2_3"/>
        <xdr:cNvSpPr>
          <a:spLocks/>
        </xdr:cNvSpPr>
      </xdr:nvSpPr>
      <xdr:spPr>
        <a:xfrm>
          <a:off x="2343150" y="1771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152400</xdr:rowOff>
    </xdr:from>
    <xdr:to>
      <xdr:col>2</xdr:col>
      <xdr:colOff>228600</xdr:colOff>
      <xdr:row>10</xdr:row>
      <xdr:rowOff>152400</xdr:rowOff>
    </xdr:to>
    <xdr:sp macro="[1]!PtreeEvent_ObjectClick">
      <xdr:nvSpPr>
        <xdr:cNvPr id="6" name="PTObj_DBranchDLine_2_3"/>
        <xdr:cNvSpPr>
          <a:spLocks/>
        </xdr:cNvSpPr>
      </xdr:nvSpPr>
      <xdr:spPr>
        <a:xfrm>
          <a:off x="2190750" y="14478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152400</xdr:rowOff>
    </xdr:from>
    <xdr:to>
      <xdr:col>3</xdr:col>
      <xdr:colOff>0</xdr:colOff>
      <xdr:row>6</xdr:row>
      <xdr:rowOff>152400</xdr:rowOff>
    </xdr:to>
    <xdr:sp macro="[1]!PtreeEvent_ObjectClick">
      <xdr:nvSpPr>
        <xdr:cNvPr id="7" name="PTObj_DBranchHLine_2_2"/>
        <xdr:cNvSpPr>
          <a:spLocks/>
        </xdr:cNvSpPr>
      </xdr:nvSpPr>
      <xdr:spPr>
        <a:xfrm>
          <a:off x="2343150" y="11239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152400</xdr:rowOff>
    </xdr:from>
    <xdr:to>
      <xdr:col>2</xdr:col>
      <xdr:colOff>228600</xdr:colOff>
      <xdr:row>8</xdr:row>
      <xdr:rowOff>152400</xdr:rowOff>
    </xdr:to>
    <xdr:sp macro="[1]!PtreeEvent_ObjectClick">
      <xdr:nvSpPr>
        <xdr:cNvPr id="8" name="PTObj_DBranchDLine_2_2"/>
        <xdr:cNvSpPr>
          <a:spLocks/>
        </xdr:cNvSpPr>
      </xdr:nvSpPr>
      <xdr:spPr>
        <a:xfrm flipV="1">
          <a:off x="2190750" y="112395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152400</xdr:rowOff>
    </xdr:from>
    <xdr:to>
      <xdr:col>2</xdr:col>
      <xdr:colOff>0</xdr:colOff>
      <xdr:row>8</xdr:row>
      <xdr:rowOff>152400</xdr:rowOff>
    </xdr:to>
    <xdr:sp macro="[1]!PtreeEvent_ObjectClick">
      <xdr:nvSpPr>
        <xdr:cNvPr id="9" name="PTObj_DBranchHLine_2_1"/>
        <xdr:cNvSpPr>
          <a:spLocks/>
        </xdr:cNvSpPr>
      </xdr:nvSpPr>
      <xdr:spPr>
        <a:xfrm>
          <a:off x="790575" y="14478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76200</xdr:rowOff>
    </xdr:from>
    <xdr:ext cx="161925" cy="161925"/>
    <xdr:sp macro="[1]!PtreeEvent_ObjectClick">
      <xdr:nvSpPr>
        <xdr:cNvPr id="10" name="PTObj_DNode_2_1"/>
        <xdr:cNvSpPr>
          <a:spLocks/>
        </xdr:cNvSpPr>
      </xdr:nvSpPr>
      <xdr:spPr>
        <a:xfrm>
          <a:off x="2114550" y="1371600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8</xdr:row>
      <xdr:rowOff>66675</xdr:rowOff>
    </xdr:from>
    <xdr:ext cx="857250" cy="171450"/>
    <xdr:sp macro="[1]!PtreeEvent_ObjectClick">
      <xdr:nvSpPr>
        <xdr:cNvPr id="11" name="PTObj_DBranchName_2_1"/>
        <xdr:cNvSpPr txBox="1">
          <a:spLocks noChangeArrowheads="1"/>
        </xdr:cNvSpPr>
      </xdr:nvSpPr>
      <xdr:spPr>
        <a:xfrm>
          <a:off x="828675" y="1362075"/>
          <a:ext cx="857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 Uncertainty</a:t>
          </a:r>
        </a:p>
      </xdr:txBody>
    </xdr:sp>
    <xdr:clientData/>
  </xdr:oneCellAnchor>
  <xdr:oneCellAnchor>
    <xdr:from>
      <xdr:col>3</xdr:col>
      <xdr:colOff>0</xdr:colOff>
      <xdr:row>6</xdr:row>
      <xdr:rowOff>76200</xdr:rowOff>
    </xdr:from>
    <xdr:ext cx="161925" cy="161925"/>
    <xdr:sp macro="[1]!PtreeEvent_ObjectClick">
      <xdr:nvSpPr>
        <xdr:cNvPr id="12" name="PTObj_DNode_2_2"/>
        <xdr:cNvSpPr>
          <a:spLocks/>
        </xdr:cNvSpPr>
      </xdr:nvSpPr>
      <xdr:spPr>
        <a:xfrm rot="16200000">
          <a:off x="3724275" y="10477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6</xdr:row>
      <xdr:rowOff>66675</xdr:rowOff>
    </xdr:from>
    <xdr:ext cx="542925" cy="171450"/>
    <xdr:sp macro="[1]!PtreeEvent_ObjectClick">
      <xdr:nvSpPr>
        <xdr:cNvPr id="13" name="PTObj_DBranchName_2_2"/>
        <xdr:cNvSpPr txBox="1">
          <a:spLocks noChangeArrowheads="1"/>
        </xdr:cNvSpPr>
      </xdr:nvSpPr>
      <xdr:spPr>
        <a:xfrm>
          <a:off x="2381250" y="10382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3</xdr:col>
      <xdr:colOff>0</xdr:colOff>
      <xdr:row>10</xdr:row>
      <xdr:rowOff>76200</xdr:rowOff>
    </xdr:from>
    <xdr:ext cx="161925" cy="161925"/>
    <xdr:sp macro="[1]!PtreeEvent_ObjectClick">
      <xdr:nvSpPr>
        <xdr:cNvPr id="14" name="PTObj_DNode_2_3"/>
        <xdr:cNvSpPr>
          <a:spLocks/>
        </xdr:cNvSpPr>
      </xdr:nvSpPr>
      <xdr:spPr>
        <a:xfrm rot="16200000">
          <a:off x="3724275" y="16954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10</xdr:row>
      <xdr:rowOff>66675</xdr:rowOff>
    </xdr:from>
    <xdr:ext cx="542925" cy="171450"/>
    <xdr:sp macro="[1]!PtreeEvent_ObjectClick">
      <xdr:nvSpPr>
        <xdr:cNvPr id="15" name="PTObj_DBranchName_2_3"/>
        <xdr:cNvSpPr txBox="1">
          <a:spLocks noChangeArrowheads="1"/>
        </xdr:cNvSpPr>
      </xdr:nvSpPr>
      <xdr:spPr>
        <a:xfrm>
          <a:off x="2381250" y="16859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3</xdr:col>
      <xdr:colOff>0</xdr:colOff>
      <xdr:row>12</xdr:row>
      <xdr:rowOff>76200</xdr:rowOff>
    </xdr:from>
    <xdr:ext cx="161925" cy="161925"/>
    <xdr:sp macro="[1]!PtreeEvent_ObjectClick">
      <xdr:nvSpPr>
        <xdr:cNvPr id="16" name="PTObj_DNode_2_4"/>
        <xdr:cNvSpPr>
          <a:spLocks/>
        </xdr:cNvSpPr>
      </xdr:nvSpPr>
      <xdr:spPr>
        <a:xfrm rot="16200000">
          <a:off x="3724275" y="201930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12</xdr:row>
      <xdr:rowOff>66675</xdr:rowOff>
    </xdr:from>
    <xdr:ext cx="542925" cy="171450"/>
    <xdr:sp macro="[1]!PtreeEvent_ObjectClick">
      <xdr:nvSpPr>
        <xdr:cNvPr id="17" name="PTObj_DBranchName_2_4"/>
        <xdr:cNvSpPr txBox="1">
          <a:spLocks noChangeArrowheads="1"/>
        </xdr:cNvSpPr>
      </xdr:nvSpPr>
      <xdr:spPr>
        <a:xfrm>
          <a:off x="2381250" y="200977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3</xdr:col>
      <xdr:colOff>0</xdr:colOff>
      <xdr:row>14</xdr:row>
      <xdr:rowOff>76200</xdr:rowOff>
    </xdr:from>
    <xdr:ext cx="161925" cy="161925"/>
    <xdr:sp macro="[1]!PtreeEvent_ObjectClick">
      <xdr:nvSpPr>
        <xdr:cNvPr id="18" name="PTObj_DNode_2_5"/>
        <xdr:cNvSpPr>
          <a:spLocks/>
        </xdr:cNvSpPr>
      </xdr:nvSpPr>
      <xdr:spPr>
        <a:xfrm rot="16200000">
          <a:off x="3724275" y="2343150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266700</xdr:colOff>
      <xdr:row>14</xdr:row>
      <xdr:rowOff>66675</xdr:rowOff>
    </xdr:from>
    <xdr:ext cx="542925" cy="171450"/>
    <xdr:sp macro="[1]!PtreeEvent_ObjectClick">
      <xdr:nvSpPr>
        <xdr:cNvPr id="19" name="PTObj_DBranchName_2_5"/>
        <xdr:cNvSpPr txBox="1">
          <a:spLocks noChangeArrowheads="1"/>
        </xdr:cNvSpPr>
      </xdr:nvSpPr>
      <xdr:spPr>
        <a:xfrm>
          <a:off x="2381250" y="2333625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6:G37"/>
  <sheetViews>
    <sheetView workbookViewId="0" topLeftCell="A13">
      <selection activeCell="B37" sqref="B37"/>
    </sheetView>
  </sheetViews>
  <sheetFormatPr defaultColWidth="9.140625" defaultRowHeight="12.75"/>
  <cols>
    <col min="4" max="4" width="21.7109375" style="0" customWidth="1"/>
    <col min="5" max="5" width="24.00390625" style="0" customWidth="1"/>
    <col min="6" max="6" width="24.140625" style="0" customWidth="1"/>
    <col min="7" max="7" width="16.7109375" style="0" customWidth="1"/>
  </cols>
  <sheetData>
    <row r="16" spans="6:7" ht="12.75" customHeight="1">
      <c r="F16" s="12">
        <v>0.25</v>
      </c>
      <c r="G16" s="5">
        <f>_XLL.PTREENODEPROBABILITY(treeCalc_1!$F$2,4)</f>
        <v>0.25</v>
      </c>
    </row>
    <row r="17" spans="6:7" ht="12.75" customHeight="1">
      <c r="F17" s="6">
        <v>35</v>
      </c>
      <c r="G17" s="4">
        <f>_XLL.PTREENODEVALUE(treeCalc_1!$F$2,4)</f>
        <v>35</v>
      </c>
    </row>
    <row r="18" spans="5:6" ht="12.75" customHeight="1">
      <c r="E18" s="9" t="b">
        <f>_XLL.PTREENODEDECISION(treeCalc_1!$F$2,2)</f>
        <v>1</v>
      </c>
      <c r="F18" s="10" t="s">
        <v>46</v>
      </c>
    </row>
    <row r="19" spans="5:6" ht="12.75" customHeight="1">
      <c r="E19" s="6">
        <v>0</v>
      </c>
      <c r="F19" s="11">
        <f>_XLL.PTREENODEVALUE(treeCalc_1!$F$2,2)</f>
        <v>42.394999999999996</v>
      </c>
    </row>
    <row r="20" spans="6:7" ht="12.75" customHeight="1">
      <c r="F20" s="12">
        <v>0.25</v>
      </c>
      <c r="G20" s="5">
        <f>_XLL.PTREENODEPROBABILITY(treeCalc_1!$F$2,5)</f>
        <v>0.25</v>
      </c>
    </row>
    <row r="21" spans="6:7" ht="12.75" customHeight="1">
      <c r="F21" s="6">
        <v>42.5</v>
      </c>
      <c r="G21" s="4">
        <f>_XLL.PTREENODEVALUE(treeCalc_1!$F$2,5)</f>
        <v>42.5</v>
      </c>
    </row>
    <row r="22" spans="6:7" ht="12.75" customHeight="1">
      <c r="F22" s="12">
        <v>0.37</v>
      </c>
      <c r="G22" s="5">
        <f>_XLL.PTREENODEPROBABILITY(treeCalc_1!$F$2,6)</f>
        <v>0.37</v>
      </c>
    </row>
    <row r="23" spans="6:7" ht="12.75" customHeight="1">
      <c r="F23" s="6">
        <v>45</v>
      </c>
      <c r="G23" s="4">
        <f>_XLL.PTREENODEVALUE(treeCalc_1!$F$2,6)</f>
        <v>45</v>
      </c>
    </row>
    <row r="24" spans="6:7" ht="12.75" customHeight="1">
      <c r="F24" s="12">
        <v>0.13</v>
      </c>
      <c r="G24" s="5">
        <f>_XLL.PTREENODEPROBABILITY(treeCalc_1!$F$2,7)</f>
        <v>0.13</v>
      </c>
    </row>
    <row r="25" spans="6:7" ht="12.75" customHeight="1">
      <c r="F25" s="6">
        <v>49</v>
      </c>
      <c r="G25" s="4">
        <f>_XLL.PTREENODEVALUE(treeCalc_1!$F$2,7)</f>
        <v>49</v>
      </c>
    </row>
    <row r="26" spans="4:5" ht="12.75" customHeight="1">
      <c r="D26" s="6"/>
      <c r="E26" s="7" t="s">
        <v>42</v>
      </c>
    </row>
    <row r="27" spans="4:5" ht="12.75" customHeight="1">
      <c r="D27" s="6"/>
      <c r="E27" s="8">
        <f>_XLL.PTREENODEVALUE(treeCalc_1!$F$2,1)</f>
        <v>42.394999999999996</v>
      </c>
    </row>
    <row r="28" spans="6:7" ht="12.75" customHeight="1">
      <c r="F28" s="12">
        <v>0.1</v>
      </c>
      <c r="G28" s="5">
        <f>_XLL.PTREENODEPROBABILITY(treeCalc_1!$F$2,8)</f>
        <v>0</v>
      </c>
    </row>
    <row r="29" spans="6:7" ht="12.75" customHeight="1">
      <c r="F29" s="6">
        <v>37</v>
      </c>
      <c r="G29" s="4">
        <f>_XLL.PTREENODEVALUE(treeCalc_1!$F$2,8)</f>
        <v>37</v>
      </c>
    </row>
    <row r="30" spans="5:6" ht="12.75" customHeight="1">
      <c r="E30" s="9" t="b">
        <f>_XLL.PTREENODEDECISION(treeCalc_1!$F$2,3)</f>
        <v>0</v>
      </c>
      <c r="F30" s="10" t="s">
        <v>46</v>
      </c>
    </row>
    <row r="31" spans="5:6" ht="12.75" customHeight="1">
      <c r="E31" s="6">
        <v>0</v>
      </c>
      <c r="F31" s="11">
        <f>_XLL.PTREENODEVALUE(treeCalc_1!$F$2,3)</f>
        <v>44.699999999999996</v>
      </c>
    </row>
    <row r="32" spans="6:7" ht="12.75" customHeight="1">
      <c r="F32" s="12">
        <v>0.4</v>
      </c>
      <c r="G32" s="5">
        <f>_XLL.PTREENODEPROBABILITY(treeCalc_1!$F$2,9)</f>
        <v>0</v>
      </c>
    </row>
    <row r="33" spans="6:7" ht="12.75" customHeight="1">
      <c r="F33" s="6">
        <v>43</v>
      </c>
      <c r="G33" s="4">
        <f>_XLL.PTREENODEVALUE(treeCalc_1!$F$2,9)</f>
        <v>43</v>
      </c>
    </row>
    <row r="34" spans="6:7" ht="12.75" customHeight="1">
      <c r="F34" s="12">
        <v>0.3</v>
      </c>
      <c r="G34" s="5">
        <f>_XLL.PTREENODEPROBABILITY(treeCalc_1!$F$2,10)</f>
        <v>0</v>
      </c>
    </row>
    <row r="35" spans="6:7" ht="12.75" customHeight="1">
      <c r="F35" s="6">
        <v>46</v>
      </c>
      <c r="G35" s="4">
        <f>_XLL.PTREENODEVALUE(treeCalc_1!$F$2,10)</f>
        <v>46</v>
      </c>
    </row>
    <row r="36" spans="6:7" ht="12.75" customHeight="1">
      <c r="F36" s="12">
        <v>0.2</v>
      </c>
      <c r="G36" s="5">
        <f>_XLL.PTREENODEPROBABILITY(treeCalc_1!$F$2,11)</f>
        <v>0</v>
      </c>
    </row>
    <row r="37" spans="6:7" ht="12.75" customHeight="1">
      <c r="F37" s="6">
        <v>50</v>
      </c>
      <c r="G37" s="4">
        <f>_XLL.PTREENODEVALUE(treeCalc_1!$F$2,11)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62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'Buy Uncertainty'!#REF!</f>
        <v>#REF!</v>
      </c>
      <c r="E2" s="1" t="s">
        <v>9</v>
      </c>
      <c r="F2" s="1">
        <f>_XLL.PTREEEVALUATE5(B3,$L$11:$L$15,$J$11:$J$15,$K$11:$K$15,$N$11:$N$15,$G$11:$G$15,,L1)</f>
        <v>1050403</v>
      </c>
    </row>
    <row r="3" spans="1:9" ht="12.75">
      <c r="A3" s="1" t="s">
        <v>2</v>
      </c>
      <c r="B3" s="1" t="s">
        <v>61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7</v>
      </c>
      <c r="C5" s="1" t="s">
        <v>95</v>
      </c>
      <c r="D5" s="1" t="s">
        <v>94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5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'Buy Uncertainty'!$C$12</f>
        <v>44.699999999999996</v>
      </c>
      <c r="B11" s="1" t="str">
        <f>B1</f>
        <v>Buy Uncertainty</v>
      </c>
      <c r="C11" s="1">
        <v>0</v>
      </c>
      <c r="I11" s="1" t="s">
        <v>41</v>
      </c>
      <c r="J11" s="1">
        <f>'Buy Uncertainty'!$B$12</f>
        <v>0</v>
      </c>
      <c r="K11" s="1">
        <f>'Buy Uncertainty'!$B$11</f>
        <v>0</v>
      </c>
      <c r="L11" s="1" t="s">
        <v>58</v>
      </c>
      <c r="M11" s="1">
        <v>0</v>
      </c>
      <c r="O11" s="1" t="str">
        <f>'Buy Uncertainty'!$C$11</f>
        <v>Chance</v>
      </c>
      <c r="P11" s="1" t="b">
        <v>0</v>
      </c>
    </row>
    <row r="12" spans="1:16" ht="12.75">
      <c r="A12" s="1">
        <f>'Buy Uncertainty'!$D$10</f>
        <v>37</v>
      </c>
      <c r="B12" s="2" t="s">
        <v>44</v>
      </c>
      <c r="C12" s="1">
        <v>0</v>
      </c>
      <c r="H12" s="1" t="s">
        <v>41</v>
      </c>
      <c r="I12" s="1" t="s">
        <v>41</v>
      </c>
      <c r="J12" s="1">
        <f>'Buy Uncertainty'!$C$10</f>
        <v>37</v>
      </c>
      <c r="K12" s="1">
        <f>'Buy Uncertainty'!$C$9</f>
        <v>0.1</v>
      </c>
      <c r="L12" s="1" t="s">
        <v>59</v>
      </c>
      <c r="M12" s="1">
        <v>0</v>
      </c>
      <c r="P12" s="1" t="b">
        <v>0</v>
      </c>
    </row>
    <row r="13" spans="1:16" ht="12.75">
      <c r="A13" s="1">
        <f>'Buy Uncertainty'!$D$14</f>
        <v>43</v>
      </c>
      <c r="B13" s="2" t="s">
        <v>45</v>
      </c>
      <c r="C13" s="1">
        <v>0</v>
      </c>
      <c r="H13" s="1" t="s">
        <v>41</v>
      </c>
      <c r="I13" s="1" t="s">
        <v>41</v>
      </c>
      <c r="J13" s="1">
        <f>'Buy Uncertainty'!$C$14</f>
        <v>43</v>
      </c>
      <c r="K13" s="1">
        <f>'Buy Uncertainty'!$C$13</f>
        <v>0.4</v>
      </c>
      <c r="L13" s="1" t="s">
        <v>59</v>
      </c>
      <c r="M13" s="1">
        <v>0</v>
      </c>
      <c r="P13" s="1" t="b">
        <v>0</v>
      </c>
    </row>
    <row r="14" spans="1:16" ht="12.75">
      <c r="A14" s="1">
        <f>'Buy Uncertainty'!$D$16</f>
        <v>46</v>
      </c>
      <c r="B14" s="2" t="s">
        <v>49</v>
      </c>
      <c r="C14" s="1">
        <v>0</v>
      </c>
      <c r="H14" s="1" t="s">
        <v>41</v>
      </c>
      <c r="I14" s="1" t="s">
        <v>41</v>
      </c>
      <c r="J14" s="1">
        <f>'Buy Uncertainty'!$C$16</f>
        <v>46</v>
      </c>
      <c r="K14" s="1">
        <f>'Buy Uncertainty'!$C$15</f>
        <v>0.3</v>
      </c>
      <c r="L14" s="1" t="s">
        <v>59</v>
      </c>
      <c r="M14" s="1">
        <v>0</v>
      </c>
      <c r="P14" s="1" t="b">
        <v>0</v>
      </c>
    </row>
    <row r="15" spans="1:16" ht="12.75">
      <c r="A15" s="1">
        <f>'Buy Uncertainty'!$D$18</f>
        <v>50</v>
      </c>
      <c r="B15" s="2" t="s">
        <v>50</v>
      </c>
      <c r="C15" s="1">
        <v>0</v>
      </c>
      <c r="H15" s="1" t="s">
        <v>41</v>
      </c>
      <c r="I15" s="1" t="s">
        <v>41</v>
      </c>
      <c r="J15" s="1">
        <f>'Buy Uncertainty'!$C$18</f>
        <v>50</v>
      </c>
      <c r="K15" s="1">
        <f>'Buy Uncertainty'!$C$17</f>
        <v>0.2</v>
      </c>
      <c r="L15" s="1" t="s">
        <v>59</v>
      </c>
      <c r="M15" s="1">
        <v>0</v>
      </c>
      <c r="P15" s="1" t="b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60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'Make Uncertainty'!#REF!</f>
        <v>#REF!</v>
      </c>
      <c r="E2" s="1" t="s">
        <v>9</v>
      </c>
      <c r="F2" s="1">
        <f>_XLL.PTREEEVALUATE5(B3,$L$11:$L$15,$J$11:$J$15,$K$11:$K$15,$N$11:$N$15,$G$11:$G$15,,L1)</f>
        <v>896802</v>
      </c>
    </row>
    <row r="3" spans="1:9" ht="12.75">
      <c r="A3" s="1" t="s">
        <v>2</v>
      </c>
      <c r="B3" s="1" t="s">
        <v>57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7</v>
      </c>
      <c r="C5" s="1" t="s">
        <v>93</v>
      </c>
      <c r="D5" s="1" t="s">
        <v>92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5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'Make Uncertainty'!$C$10</f>
        <v>42.394999999999996</v>
      </c>
      <c r="B11" s="1" t="str">
        <f>B1</f>
        <v>Make Uncertainty</v>
      </c>
      <c r="C11" s="1">
        <v>0</v>
      </c>
      <c r="I11" s="1" t="s">
        <v>41</v>
      </c>
      <c r="J11" s="1">
        <f>'Make Uncertainty'!$B$10</f>
        <v>0</v>
      </c>
      <c r="K11" s="1">
        <f>'Make Uncertainty'!$B$9</f>
        <v>0</v>
      </c>
      <c r="L11" s="1" t="s">
        <v>58</v>
      </c>
      <c r="M11" s="1">
        <v>0</v>
      </c>
      <c r="O11" s="1" t="str">
        <f>'Make Uncertainty'!$C$9</f>
        <v>Chance</v>
      </c>
      <c r="P11" s="1" t="b">
        <v>0</v>
      </c>
    </row>
    <row r="12" spans="1:16" ht="12.75">
      <c r="A12" s="1">
        <f>'Make Uncertainty'!$D$8</f>
        <v>35</v>
      </c>
      <c r="B12" s="2" t="s">
        <v>44</v>
      </c>
      <c r="C12" s="1">
        <v>0</v>
      </c>
      <c r="H12" s="1" t="s">
        <v>41</v>
      </c>
      <c r="I12" s="1" t="s">
        <v>41</v>
      </c>
      <c r="J12" s="1">
        <f>'Make Uncertainty'!$C$8</f>
        <v>35</v>
      </c>
      <c r="K12" s="1">
        <f>'Make Uncertainty'!$C$7</f>
        <v>0.25</v>
      </c>
      <c r="L12" s="1" t="s">
        <v>59</v>
      </c>
      <c r="M12" s="1">
        <v>0</v>
      </c>
      <c r="P12" s="1" t="b">
        <v>0</v>
      </c>
    </row>
    <row r="13" spans="1:16" ht="12.75">
      <c r="A13" s="1">
        <f>'Make Uncertainty'!$D$12</f>
        <v>42.5</v>
      </c>
      <c r="B13" s="2" t="s">
        <v>45</v>
      </c>
      <c r="C13" s="1">
        <v>0</v>
      </c>
      <c r="H13" s="1" t="s">
        <v>41</v>
      </c>
      <c r="I13" s="1" t="s">
        <v>41</v>
      </c>
      <c r="J13" s="1">
        <f>'Make Uncertainty'!$C$12</f>
        <v>42.5</v>
      </c>
      <c r="K13" s="1">
        <f>'Make Uncertainty'!$C$11</f>
        <v>0.25</v>
      </c>
      <c r="L13" s="1" t="s">
        <v>59</v>
      </c>
      <c r="M13" s="1">
        <v>0</v>
      </c>
      <c r="P13" s="1" t="b">
        <v>0</v>
      </c>
    </row>
    <row r="14" spans="1:16" ht="12.75">
      <c r="A14" s="1">
        <f>'Make Uncertainty'!$D$14</f>
        <v>45</v>
      </c>
      <c r="B14" s="2" t="s">
        <v>49</v>
      </c>
      <c r="C14" s="1">
        <v>0</v>
      </c>
      <c r="H14" s="1" t="s">
        <v>41</v>
      </c>
      <c r="I14" s="1" t="s">
        <v>41</v>
      </c>
      <c r="J14" s="1">
        <f>'Make Uncertainty'!$C$14</f>
        <v>45</v>
      </c>
      <c r="K14" s="1">
        <f>'Make Uncertainty'!$C$13</f>
        <v>0.37</v>
      </c>
      <c r="L14" s="1" t="s">
        <v>59</v>
      </c>
      <c r="M14" s="1">
        <v>0</v>
      </c>
      <c r="P14" s="1" t="b">
        <v>0</v>
      </c>
    </row>
    <row r="15" spans="1:16" ht="12.75">
      <c r="A15" s="1">
        <f>'Make Uncertainty'!$D$16</f>
        <v>49</v>
      </c>
      <c r="B15" s="2" t="s">
        <v>50</v>
      </c>
      <c r="C15" s="1">
        <v>0</v>
      </c>
      <c r="H15" s="1" t="s">
        <v>41</v>
      </c>
      <c r="I15" s="1" t="s">
        <v>41</v>
      </c>
      <c r="J15" s="1">
        <f>'Make Uncertainty'!$C$16</f>
        <v>49</v>
      </c>
      <c r="K15" s="1">
        <f>'Make Uncertainty'!$C$15</f>
        <v>0.13</v>
      </c>
      <c r="L15" s="1" t="s">
        <v>59</v>
      </c>
      <c r="M15" s="1">
        <v>0</v>
      </c>
      <c r="P15" s="1" t="b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56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'DT'!#REF!</f>
        <v>#REF!</v>
      </c>
      <c r="E2" s="1" t="s">
        <v>9</v>
      </c>
      <c r="F2" s="1">
        <f>_XLL.PTREEEVALUATE5(B3,$L$11:$L$21,$J$11:$J$21,$K$11:$K$21,$N$11:$N$21,$G$11:$G$21,,L1)</f>
        <v>2151201</v>
      </c>
    </row>
    <row r="3" spans="1:9" ht="12.75">
      <c r="A3" s="1" t="s">
        <v>2</v>
      </c>
      <c r="B3" s="1" t="s">
        <v>55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11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'DT'!$E$27</f>
        <v>42.394999999999996</v>
      </c>
      <c r="B11" s="1" t="str">
        <f>B1</f>
        <v>Food Processor</v>
      </c>
      <c r="C11" s="1">
        <v>0</v>
      </c>
      <c r="I11" s="1" t="s">
        <v>41</v>
      </c>
      <c r="J11" s="1">
        <f>'DT'!$D$27</f>
        <v>0</v>
      </c>
      <c r="K11" s="1">
        <f>'DT'!$D$26</f>
        <v>0</v>
      </c>
      <c r="L11" s="1" t="s">
        <v>43</v>
      </c>
      <c r="M11" s="1">
        <v>0</v>
      </c>
      <c r="O11" s="1" t="str">
        <f>'DT'!$E$26</f>
        <v>Decision</v>
      </c>
      <c r="P11" s="1" t="b">
        <v>0</v>
      </c>
    </row>
    <row r="12" spans="1:16" ht="12.75">
      <c r="A12" s="1">
        <f>'DT'!$F$19</f>
        <v>42.394999999999996</v>
      </c>
      <c r="B12" s="2" t="s">
        <v>51</v>
      </c>
      <c r="C12" s="1">
        <v>0</v>
      </c>
      <c r="I12" s="1" t="s">
        <v>41</v>
      </c>
      <c r="J12" s="1">
        <f>'DT'!$E$19</f>
        <v>0</v>
      </c>
      <c r="L12" s="1" t="s">
        <v>48</v>
      </c>
      <c r="M12" s="1">
        <v>0</v>
      </c>
      <c r="O12" s="1" t="str">
        <f>'DT'!$F$18</f>
        <v>Chance</v>
      </c>
      <c r="P12" s="1" t="b">
        <v>0</v>
      </c>
    </row>
    <row r="13" spans="1:16" ht="12.75">
      <c r="A13" s="1">
        <f>'DT'!$F$31</f>
        <v>44.699999999999996</v>
      </c>
      <c r="B13" s="2" t="s">
        <v>52</v>
      </c>
      <c r="C13" s="1">
        <v>0</v>
      </c>
      <c r="I13" s="1" t="s">
        <v>41</v>
      </c>
      <c r="J13" s="1">
        <f>'DT'!$E$31</f>
        <v>0</v>
      </c>
      <c r="L13" s="1" t="s">
        <v>54</v>
      </c>
      <c r="M13" s="1">
        <v>0</v>
      </c>
      <c r="O13" s="1" t="str">
        <f>'DT'!$F$30</f>
        <v>Chance</v>
      </c>
      <c r="P13" s="1" t="b">
        <v>0</v>
      </c>
    </row>
    <row r="14" spans="1:16" ht="12.75">
      <c r="A14" s="1">
        <f>'DT'!$G$17</f>
        <v>35</v>
      </c>
      <c r="B14" s="2" t="s">
        <v>44</v>
      </c>
      <c r="C14" s="1">
        <v>0</v>
      </c>
      <c r="H14" s="1" t="s">
        <v>41</v>
      </c>
      <c r="I14" s="1" t="s">
        <v>41</v>
      </c>
      <c r="J14" s="1">
        <f>'DT'!$F$17</f>
        <v>35</v>
      </c>
      <c r="K14" s="1">
        <f>'DT'!$F$16</f>
        <v>0.25</v>
      </c>
      <c r="L14" s="1" t="s">
        <v>47</v>
      </c>
      <c r="M14" s="1">
        <v>0</v>
      </c>
      <c r="P14" s="1" t="b">
        <v>0</v>
      </c>
    </row>
    <row r="15" spans="1:16" ht="12.75">
      <c r="A15" s="1">
        <f>'DT'!$G$21</f>
        <v>42.5</v>
      </c>
      <c r="B15" s="2" t="s">
        <v>45</v>
      </c>
      <c r="C15" s="1">
        <v>0</v>
      </c>
      <c r="H15" s="1" t="s">
        <v>41</v>
      </c>
      <c r="I15" s="1" t="s">
        <v>41</v>
      </c>
      <c r="J15" s="1">
        <f>'DT'!$F$21</f>
        <v>42.5</v>
      </c>
      <c r="K15" s="1">
        <f>'DT'!$F$20</f>
        <v>0.25</v>
      </c>
      <c r="L15" s="1" t="s">
        <v>47</v>
      </c>
      <c r="M15" s="1">
        <v>0</v>
      </c>
      <c r="P15" s="1" t="b">
        <v>0</v>
      </c>
    </row>
    <row r="16" spans="1:16" ht="12.75">
      <c r="A16" s="1">
        <f>'DT'!$G$23</f>
        <v>45</v>
      </c>
      <c r="B16" s="2" t="s">
        <v>49</v>
      </c>
      <c r="C16" s="1">
        <v>0</v>
      </c>
      <c r="H16" s="1" t="s">
        <v>41</v>
      </c>
      <c r="I16" s="1" t="s">
        <v>41</v>
      </c>
      <c r="J16" s="1">
        <f>'DT'!$F$23</f>
        <v>45</v>
      </c>
      <c r="K16" s="1">
        <f>'DT'!$F$22</f>
        <v>0.37</v>
      </c>
      <c r="L16" s="1" t="s">
        <v>47</v>
      </c>
      <c r="M16" s="1">
        <v>0</v>
      </c>
      <c r="P16" s="1" t="b">
        <v>0</v>
      </c>
    </row>
    <row r="17" spans="1:16" ht="12.75">
      <c r="A17" s="1">
        <f>'DT'!$G$25</f>
        <v>49</v>
      </c>
      <c r="B17" s="2" t="s">
        <v>50</v>
      </c>
      <c r="C17" s="1">
        <v>0</v>
      </c>
      <c r="H17" s="1" t="s">
        <v>41</v>
      </c>
      <c r="I17" s="1" t="s">
        <v>41</v>
      </c>
      <c r="J17" s="1">
        <f>'DT'!$F$25</f>
        <v>49</v>
      </c>
      <c r="K17" s="1">
        <f>'DT'!$F$24</f>
        <v>0.13</v>
      </c>
      <c r="L17" s="1" t="s">
        <v>47</v>
      </c>
      <c r="M17" s="1">
        <v>0</v>
      </c>
      <c r="P17" s="1" t="b">
        <v>0</v>
      </c>
    </row>
    <row r="18" spans="1:16" ht="12.75">
      <c r="A18" s="1">
        <f>'DT'!$G$29</f>
        <v>37</v>
      </c>
      <c r="B18" s="2" t="s">
        <v>44</v>
      </c>
      <c r="C18" s="1">
        <v>0</v>
      </c>
      <c r="H18" s="1" t="s">
        <v>41</v>
      </c>
      <c r="I18" s="1" t="s">
        <v>41</v>
      </c>
      <c r="J18" s="1">
        <f>'DT'!$F$29</f>
        <v>37</v>
      </c>
      <c r="K18" s="1">
        <f>'DT'!$F$28</f>
        <v>0.1</v>
      </c>
      <c r="L18" s="1" t="s">
        <v>53</v>
      </c>
      <c r="M18" s="1">
        <v>0</v>
      </c>
      <c r="P18" s="1" t="b">
        <v>0</v>
      </c>
    </row>
    <row r="19" spans="1:16" ht="12.75">
      <c r="A19" s="1">
        <f>'DT'!$G$33</f>
        <v>43</v>
      </c>
      <c r="B19" s="2" t="s">
        <v>45</v>
      </c>
      <c r="C19" s="1">
        <v>0</v>
      </c>
      <c r="H19" s="1" t="s">
        <v>41</v>
      </c>
      <c r="I19" s="1" t="s">
        <v>41</v>
      </c>
      <c r="J19" s="1">
        <f>'DT'!$F$33</f>
        <v>43</v>
      </c>
      <c r="K19" s="1">
        <f>'DT'!$F$32</f>
        <v>0.4</v>
      </c>
      <c r="L19" s="1" t="s">
        <v>53</v>
      </c>
      <c r="M19" s="1">
        <v>0</v>
      </c>
      <c r="P19" s="1" t="b">
        <v>0</v>
      </c>
    </row>
    <row r="20" spans="1:16" ht="12.75">
      <c r="A20" s="1">
        <f>'DT'!$G$35</f>
        <v>46</v>
      </c>
      <c r="B20" s="2" t="s">
        <v>49</v>
      </c>
      <c r="C20" s="1">
        <v>0</v>
      </c>
      <c r="H20" s="1" t="s">
        <v>41</v>
      </c>
      <c r="I20" s="1" t="s">
        <v>41</v>
      </c>
      <c r="J20" s="1">
        <f>'DT'!$F$35</f>
        <v>46</v>
      </c>
      <c r="K20" s="1">
        <f>'DT'!$F$34</f>
        <v>0.3</v>
      </c>
      <c r="L20" s="1" t="s">
        <v>53</v>
      </c>
      <c r="M20" s="1">
        <v>0</v>
      </c>
      <c r="P20" s="1" t="b">
        <v>0</v>
      </c>
    </row>
    <row r="21" spans="1:16" ht="12.75">
      <c r="A21" s="1">
        <f>'DT'!$G$37</f>
        <v>50</v>
      </c>
      <c r="B21" s="2" t="s">
        <v>50</v>
      </c>
      <c r="C21" s="1">
        <v>0</v>
      </c>
      <c r="H21" s="1" t="s">
        <v>41</v>
      </c>
      <c r="I21" s="1" t="s">
        <v>41</v>
      </c>
      <c r="J21" s="1">
        <f>'DT'!$F$37</f>
        <v>50</v>
      </c>
      <c r="K21" s="1">
        <f>'DT'!$F$36</f>
        <v>0.2</v>
      </c>
      <c r="L21" s="1" t="s">
        <v>53</v>
      </c>
      <c r="M21" s="1">
        <v>0</v>
      </c>
      <c r="P21" s="1" t="b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H123"/>
  <sheetViews>
    <sheetView tabSelected="1" zoomScale="70" zoomScaleNormal="70" workbookViewId="0" topLeftCell="A91">
      <selection activeCell="E119" sqref="E119"/>
    </sheetView>
  </sheetViews>
  <sheetFormatPr defaultColWidth="9.140625" defaultRowHeight="12.75"/>
  <cols>
    <col min="3" max="3" width="23.140625" style="0" customWidth="1"/>
    <col min="4" max="6" width="24.140625" style="0" customWidth="1"/>
    <col min="7" max="7" width="24.00390625" style="0" customWidth="1"/>
    <col min="8" max="8" width="16.7109375" style="0" customWidth="1"/>
  </cols>
  <sheetData>
    <row r="3" spans="3:4" ht="12.75">
      <c r="C3" s="15" t="s">
        <v>133</v>
      </c>
      <c r="D3" s="15">
        <f>E45-E13</f>
        <v>4.685500000000005</v>
      </c>
    </row>
    <row r="12" spans="4:5" ht="12.75" customHeight="1">
      <c r="D12" s="9" t="b">
        <f>_XLL.PTREENODEDECISION(treeCalc_6!$F$2,2)</f>
        <v>1</v>
      </c>
      <c r="E12" s="13" t="s">
        <v>65</v>
      </c>
    </row>
    <row r="13" spans="4:5" ht="12.75" customHeight="1">
      <c r="D13" s="6">
        <v>0</v>
      </c>
      <c r="E13" s="14">
        <f>_XLL.PTREENODEVALUE(treeCalc_6!$F$2,2)</f>
        <v>42.394999999999996</v>
      </c>
    </row>
    <row r="14" spans="3:4" ht="12.75" customHeight="1">
      <c r="C14" s="6"/>
      <c r="D14" s="7" t="s">
        <v>42</v>
      </c>
    </row>
    <row r="15" spans="3:4" ht="12.75" customHeight="1">
      <c r="C15" s="6"/>
      <c r="D15" s="8">
        <f>_XLL.PTREENODEVALUE(treeCalc_6!$F$2,1)</f>
        <v>42.394999999999996</v>
      </c>
    </row>
    <row r="16" spans="4:5" ht="12.75" customHeight="1">
      <c r="D16" s="9" t="b">
        <f>_XLL.PTREENODEDECISION(treeCalc_6!$F$2,3)</f>
        <v>0</v>
      </c>
      <c r="E16" s="13" t="s">
        <v>65</v>
      </c>
    </row>
    <row r="17" spans="4:5" ht="12.75" customHeight="1">
      <c r="D17" s="6">
        <v>0</v>
      </c>
      <c r="E17" s="14">
        <f>_XLL.PTREENODEVALUE(treeCalc_6!$F$2,3)</f>
        <v>44.699999999999996</v>
      </c>
    </row>
    <row r="18" spans="7:8" ht="12.75" customHeight="1">
      <c r="G18" s="9" t="b">
        <f>_XLL.PTREENODEDECISION(treeCalc_6!$F$2,13)</f>
        <v>1</v>
      </c>
      <c r="H18" s="5">
        <f>_XLL.PTREENODEPROBABILITY(treeCalc_6!$F$2,13)</f>
        <v>0</v>
      </c>
    </row>
    <row r="19" spans="7:8" ht="12.75" customHeight="1">
      <c r="G19" s="6">
        <v>35</v>
      </c>
      <c r="H19" s="4">
        <f>_XLL.PTREENODEVALUE(treeCalc_6!$F$2,13)</f>
        <v>35</v>
      </c>
    </row>
    <row r="20" spans="6:7" ht="12.75" customHeight="1">
      <c r="F20" s="12">
        <v>0.25</v>
      </c>
      <c r="G20" s="7" t="s">
        <v>42</v>
      </c>
    </row>
    <row r="21" spans="6:7" ht="12.75" customHeight="1">
      <c r="F21" s="6">
        <v>0</v>
      </c>
      <c r="G21" s="8">
        <f>_XLL.PTREENODEVALUE(treeCalc_6!$F$2,9)</f>
        <v>35</v>
      </c>
    </row>
    <row r="22" spans="7:8" ht="12.75" customHeight="1">
      <c r="G22" s="9" t="b">
        <f>_XLL.PTREENODEDECISION(treeCalc_6!$F$2,14)</f>
        <v>0</v>
      </c>
      <c r="H22" s="5">
        <f>_XLL.PTREENODEPROBABILITY(treeCalc_6!$F$2,14)</f>
        <v>0</v>
      </c>
    </row>
    <row r="23" spans="7:8" ht="12.75" customHeight="1">
      <c r="G23" s="6">
        <f>E26</f>
        <v>37</v>
      </c>
      <c r="H23" s="4">
        <f>_XLL.PTREENODEVALUE(treeCalc_6!$F$2,14)</f>
        <v>37</v>
      </c>
    </row>
    <row r="24" spans="5:6" ht="12.75" customHeight="1">
      <c r="E24" s="12">
        <v>0.1</v>
      </c>
      <c r="F24" s="10" t="s">
        <v>46</v>
      </c>
    </row>
    <row r="25" spans="5:6" ht="12.75" customHeight="1">
      <c r="E25" s="6">
        <v>0</v>
      </c>
      <c r="F25" s="11">
        <f>_XLL.PTREENODEVALUE(treeCalc_6!$F$2,5)</f>
        <v>36.5</v>
      </c>
    </row>
    <row r="26" spans="5:8" ht="12.75" customHeight="1">
      <c r="E26">
        <v>37</v>
      </c>
      <c r="G26" s="9" t="b">
        <f>_XLL.PTREENODEDECISION(treeCalc_6!$F$2,15)</f>
        <v>0</v>
      </c>
      <c r="H26" s="5">
        <f>_XLL.PTREENODEPROBABILITY(treeCalc_6!$F$2,15)</f>
        <v>0</v>
      </c>
    </row>
    <row r="27" spans="7:8" ht="12.75" customHeight="1">
      <c r="G27" s="6">
        <v>42.5</v>
      </c>
      <c r="H27" s="4">
        <f>_XLL.PTREENODEVALUE(treeCalc_6!$F$2,15)</f>
        <v>42.5</v>
      </c>
    </row>
    <row r="28" spans="6:7" ht="12.75" customHeight="1">
      <c r="F28" s="12">
        <v>0.25</v>
      </c>
      <c r="G28" s="7" t="s">
        <v>42</v>
      </c>
    </row>
    <row r="29" spans="6:7" ht="12.75" customHeight="1">
      <c r="F29" s="6">
        <v>0</v>
      </c>
      <c r="G29" s="8">
        <f>_XLL.PTREENODEVALUE(treeCalc_6!$F$2,10)</f>
        <v>37</v>
      </c>
    </row>
    <row r="30" spans="7:8" ht="12.75" customHeight="1">
      <c r="G30" s="9" t="b">
        <f>_XLL.PTREENODEDECISION(treeCalc_6!$F$2,16)</f>
        <v>1</v>
      </c>
      <c r="H30" s="5">
        <f>_XLL.PTREENODEPROBABILITY(treeCalc_6!$F$2,16)</f>
        <v>0</v>
      </c>
    </row>
    <row r="31" spans="7:8" ht="12.75" customHeight="1">
      <c r="G31" s="6">
        <f>E26</f>
        <v>37</v>
      </c>
      <c r="H31" s="4">
        <f>_XLL.PTREENODEVALUE(treeCalc_6!$F$2,16)</f>
        <v>37</v>
      </c>
    </row>
    <row r="32" spans="7:8" ht="12.75" customHeight="1">
      <c r="G32" s="9" t="b">
        <f>_XLL.PTREENODEDECISION(treeCalc_6!$F$2,17)</f>
        <v>0</v>
      </c>
      <c r="H32" s="5">
        <f>_XLL.PTREENODEPROBABILITY(treeCalc_6!$F$2,17)</f>
        <v>0</v>
      </c>
    </row>
    <row r="33" spans="7:8" ht="12.75" customHeight="1">
      <c r="G33" s="6">
        <v>45</v>
      </c>
      <c r="H33" s="4">
        <f>_XLL.PTREENODEVALUE(treeCalc_6!$F$2,17)</f>
        <v>45</v>
      </c>
    </row>
    <row r="34" spans="6:7" ht="12.75" customHeight="1">
      <c r="F34" s="12">
        <v>0.37</v>
      </c>
      <c r="G34" s="7" t="s">
        <v>42</v>
      </c>
    </row>
    <row r="35" spans="6:7" ht="12.75" customHeight="1">
      <c r="F35" s="6">
        <v>0</v>
      </c>
      <c r="G35" s="8">
        <f>_XLL.PTREENODEVALUE(treeCalc_6!$F$2,11)</f>
        <v>37</v>
      </c>
    </row>
    <row r="36" spans="7:8" ht="12.75" customHeight="1">
      <c r="G36" s="9" t="b">
        <f>_XLL.PTREENODEDECISION(treeCalc_6!$F$2,18)</f>
        <v>1</v>
      </c>
      <c r="H36" s="5">
        <f>_XLL.PTREENODEPROBABILITY(treeCalc_6!$F$2,18)</f>
        <v>0</v>
      </c>
    </row>
    <row r="37" spans="7:8" ht="12.75" customHeight="1">
      <c r="G37" s="6">
        <f>E26</f>
        <v>37</v>
      </c>
      <c r="H37" s="4">
        <f>_XLL.PTREENODEVALUE(treeCalc_6!$F$2,18)</f>
        <v>37</v>
      </c>
    </row>
    <row r="38" spans="7:8" ht="12.75" customHeight="1">
      <c r="G38" s="9" t="b">
        <f>_XLL.PTREENODEDECISION(treeCalc_6!$F$2,19)</f>
        <v>0</v>
      </c>
      <c r="H38" s="5">
        <f>_XLL.PTREENODEPROBABILITY(treeCalc_6!$F$2,19)</f>
        <v>0</v>
      </c>
    </row>
    <row r="39" spans="7:8" ht="12.75" customHeight="1">
      <c r="G39" s="6">
        <v>49</v>
      </c>
      <c r="H39" s="4">
        <f>_XLL.PTREENODEVALUE(treeCalc_6!$F$2,19)</f>
        <v>49</v>
      </c>
    </row>
    <row r="40" spans="6:7" ht="12.75" customHeight="1">
      <c r="F40" s="12">
        <v>0.13</v>
      </c>
      <c r="G40" s="7" t="s">
        <v>42</v>
      </c>
    </row>
    <row r="41" spans="6:7" ht="12.75" customHeight="1">
      <c r="F41" s="6">
        <v>0</v>
      </c>
      <c r="G41" s="8">
        <f>_XLL.PTREENODEVALUE(treeCalc_6!$F$2,12)</f>
        <v>37</v>
      </c>
    </row>
    <row r="42" spans="7:8" ht="12.75" customHeight="1">
      <c r="G42" s="9" t="b">
        <f>_XLL.PTREENODEDECISION(treeCalc_6!$F$2,20)</f>
        <v>1</v>
      </c>
      <c r="H42" s="5">
        <f>_XLL.PTREENODEPROBABILITY(treeCalc_6!$F$2,20)</f>
        <v>0</v>
      </c>
    </row>
    <row r="43" spans="7:8" ht="12.75" customHeight="1">
      <c r="G43" s="6">
        <f>E26</f>
        <v>37</v>
      </c>
      <c r="H43" s="4">
        <f>_XLL.PTREENODEVALUE(treeCalc_6!$F$2,20)</f>
        <v>37</v>
      </c>
    </row>
    <row r="44" spans="4:5" ht="12.75" customHeight="1">
      <c r="D44" s="9" t="b">
        <f>_XLL.PTREENODEDECISION(treeCalc_6!$F$2,4)</f>
        <v>0</v>
      </c>
      <c r="E44" s="10" t="s">
        <v>46</v>
      </c>
    </row>
    <row r="45" spans="4:5" ht="12.75" customHeight="1">
      <c r="D45" s="6">
        <v>0</v>
      </c>
      <c r="E45" s="11">
        <f>_XLL.PTREENODEVALUE(treeCalc_6!$F$2,4)</f>
        <v>47.0805</v>
      </c>
    </row>
    <row r="46" spans="7:8" ht="12.75" customHeight="1">
      <c r="G46" s="9" t="b">
        <f>_XLL.PTREENODEDECISION(treeCalc_6!$F$2,22)</f>
        <v>1</v>
      </c>
      <c r="H46" s="5">
        <f>_XLL.PTREENODEPROBABILITY(treeCalc_6!$F$2,22)</f>
        <v>0</v>
      </c>
    </row>
    <row r="47" spans="7:8" ht="12.75" customHeight="1">
      <c r="G47" s="6">
        <v>35</v>
      </c>
      <c r="H47" s="4">
        <f>_XLL.PTREENODEVALUE(treeCalc_6!$F$2,22)</f>
        <v>35</v>
      </c>
    </row>
    <row r="48" spans="6:7" ht="12.75" customHeight="1">
      <c r="F48" s="12">
        <v>0.25</v>
      </c>
      <c r="G48" s="7" t="s">
        <v>42</v>
      </c>
    </row>
    <row r="49" spans="6:7" ht="12.75" customHeight="1">
      <c r="F49" s="6">
        <v>0</v>
      </c>
      <c r="G49" s="8">
        <f>_XLL.PTREENODEVALUE(treeCalc_6!$F$2,21)</f>
        <v>35</v>
      </c>
    </row>
    <row r="50" spans="7:8" ht="12.75" customHeight="1">
      <c r="G50" s="9" t="b">
        <f>_XLL.PTREENODEDECISION(treeCalc_6!$F$2,23)</f>
        <v>0</v>
      </c>
      <c r="H50" s="5">
        <f>_XLL.PTREENODEPROBABILITY(treeCalc_6!$F$2,23)</f>
        <v>0</v>
      </c>
    </row>
    <row r="51" spans="7:8" ht="12.75" customHeight="1">
      <c r="G51" s="6">
        <f>E54</f>
        <v>43</v>
      </c>
      <c r="H51" s="4">
        <f>_XLL.PTREENODEVALUE(treeCalc_6!$F$2,23)</f>
        <v>43</v>
      </c>
    </row>
    <row r="52" spans="5:6" ht="12.75" customHeight="1">
      <c r="E52" s="12">
        <v>0.4</v>
      </c>
      <c r="F52" s="10" t="s">
        <v>46</v>
      </c>
    </row>
    <row r="53" spans="5:6" ht="12.75" customHeight="1">
      <c r="E53" s="6">
        <v>0</v>
      </c>
      <c r="F53" s="11">
        <f>_XLL.PTREENODEVALUE(treeCalc_6!$F$2,6)</f>
        <v>40.875</v>
      </c>
    </row>
    <row r="54" spans="5:8" ht="12.75" customHeight="1">
      <c r="E54">
        <v>43</v>
      </c>
      <c r="G54" s="9" t="b">
        <f>_XLL.PTREENODEDECISION(treeCalc_6!$F$2,25)</f>
        <v>1</v>
      </c>
      <c r="H54" s="5">
        <f>_XLL.PTREENODEPROBABILITY(treeCalc_6!$F$2,25)</f>
        <v>0</v>
      </c>
    </row>
    <row r="55" spans="7:8" ht="12.75" customHeight="1">
      <c r="G55" s="6">
        <v>42.5</v>
      </c>
      <c r="H55" s="4">
        <f>_XLL.PTREENODEVALUE(treeCalc_6!$F$2,25)</f>
        <v>42.5</v>
      </c>
    </row>
    <row r="56" spans="6:7" ht="12.75" customHeight="1">
      <c r="F56" s="12">
        <v>0.25</v>
      </c>
      <c r="G56" s="7" t="s">
        <v>42</v>
      </c>
    </row>
    <row r="57" spans="6:7" ht="12.75" customHeight="1">
      <c r="F57" s="6">
        <v>0</v>
      </c>
      <c r="G57" s="8">
        <f>_XLL.PTREENODEVALUE(treeCalc_6!$F$2,24)</f>
        <v>42.5</v>
      </c>
    </row>
    <row r="58" spans="7:8" ht="12.75" customHeight="1">
      <c r="G58" s="9" t="b">
        <f>_XLL.PTREENODEDECISION(treeCalc_6!$F$2,26)</f>
        <v>0</v>
      </c>
      <c r="H58" s="5">
        <f>_XLL.PTREENODEPROBABILITY(treeCalc_6!$F$2,26)</f>
        <v>0</v>
      </c>
    </row>
    <row r="59" spans="7:8" ht="12.75" customHeight="1">
      <c r="G59" s="6">
        <f>E54</f>
        <v>43</v>
      </c>
      <c r="H59" s="4">
        <f>_XLL.PTREENODEVALUE(treeCalc_6!$F$2,26)</f>
        <v>43</v>
      </c>
    </row>
    <row r="60" spans="7:8" ht="12.75" customHeight="1">
      <c r="G60" s="9" t="b">
        <f>_XLL.PTREENODEDECISION(treeCalc_6!$F$2,28)</f>
        <v>0</v>
      </c>
      <c r="H60" s="5">
        <f>_XLL.PTREENODEPROBABILITY(treeCalc_6!$F$2,28)</f>
        <v>0</v>
      </c>
    </row>
    <row r="61" spans="7:8" ht="12.75" customHeight="1">
      <c r="G61" s="6">
        <v>45</v>
      </c>
      <c r="H61" s="4">
        <f>_XLL.PTREENODEVALUE(treeCalc_6!$F$2,28)</f>
        <v>45</v>
      </c>
    </row>
    <row r="62" spans="6:7" ht="12.75" customHeight="1">
      <c r="F62" s="12">
        <v>0.37</v>
      </c>
      <c r="G62" s="7" t="s">
        <v>42</v>
      </c>
    </row>
    <row r="63" spans="6:7" ht="12.75" customHeight="1">
      <c r="F63" s="6">
        <v>0</v>
      </c>
      <c r="G63" s="8">
        <f>_XLL.PTREENODEVALUE(treeCalc_6!$F$2,27)</f>
        <v>43</v>
      </c>
    </row>
    <row r="64" spans="7:8" ht="12.75" customHeight="1">
      <c r="G64" s="9" t="b">
        <f>_XLL.PTREENODEDECISION(treeCalc_6!$F$2,29)</f>
        <v>1</v>
      </c>
      <c r="H64" s="5">
        <f>_XLL.PTREENODEPROBABILITY(treeCalc_6!$F$2,29)</f>
        <v>0</v>
      </c>
    </row>
    <row r="65" spans="7:8" ht="12.75" customHeight="1">
      <c r="G65" s="6">
        <f>E54</f>
        <v>43</v>
      </c>
      <c r="H65" s="4">
        <f>_XLL.PTREENODEVALUE(treeCalc_6!$F$2,29)</f>
        <v>43</v>
      </c>
    </row>
    <row r="66" spans="7:8" ht="12.75" customHeight="1">
      <c r="G66" s="9" t="b">
        <f>_XLL.PTREENODEDECISION(treeCalc_6!$F$2,31)</f>
        <v>0</v>
      </c>
      <c r="H66" s="5">
        <f>_XLL.PTREENODEPROBABILITY(treeCalc_6!$F$2,31)</f>
        <v>0</v>
      </c>
    </row>
    <row r="67" spans="7:8" ht="12.75" customHeight="1">
      <c r="G67" s="6">
        <v>49</v>
      </c>
      <c r="H67" s="4">
        <f>_XLL.PTREENODEVALUE(treeCalc_6!$F$2,31)</f>
        <v>49</v>
      </c>
    </row>
    <row r="68" spans="6:7" ht="12.75" customHeight="1">
      <c r="F68" s="12">
        <v>0.13</v>
      </c>
      <c r="G68" s="7" t="s">
        <v>42</v>
      </c>
    </row>
    <row r="69" spans="6:7" ht="12.75" customHeight="1">
      <c r="F69" s="6">
        <v>0</v>
      </c>
      <c r="G69" s="8">
        <f>_XLL.PTREENODEVALUE(treeCalc_6!$F$2,30)</f>
        <v>43</v>
      </c>
    </row>
    <row r="70" spans="7:8" ht="12.75" customHeight="1">
      <c r="G70" s="9" t="b">
        <f>_XLL.PTREENODEDECISION(treeCalc_6!$F$2,32)</f>
        <v>1</v>
      </c>
      <c r="H70" s="5">
        <f>_XLL.PTREENODEPROBABILITY(treeCalc_6!$F$2,32)</f>
        <v>0</v>
      </c>
    </row>
    <row r="71" spans="7:8" ht="12.75" customHeight="1">
      <c r="G71" s="6">
        <f>E54</f>
        <v>43</v>
      </c>
      <c r="H71" s="4">
        <f>_XLL.PTREENODEVALUE(treeCalc_6!$F$2,32)</f>
        <v>43</v>
      </c>
    </row>
    <row r="72" spans="7:8" ht="12.75" customHeight="1">
      <c r="G72" s="9" t="b">
        <f>_XLL.PTREENODEDECISION(treeCalc_6!$F$2,34)</f>
        <v>1</v>
      </c>
      <c r="H72" s="5">
        <f>_XLL.PTREENODEPROBABILITY(treeCalc_6!$F$2,34)</f>
        <v>0</v>
      </c>
    </row>
    <row r="73" spans="7:8" ht="12.75" customHeight="1">
      <c r="G73" s="6">
        <v>35</v>
      </c>
      <c r="H73" s="4">
        <f>_XLL.PTREENODEVALUE(treeCalc_6!$F$2,34)</f>
        <v>55</v>
      </c>
    </row>
    <row r="74" spans="6:7" ht="12.75" customHeight="1">
      <c r="F74" s="12">
        <v>0.25</v>
      </c>
      <c r="G74" s="7" t="s">
        <v>42</v>
      </c>
    </row>
    <row r="75" spans="6:7" ht="12.75" customHeight="1">
      <c r="F75" s="6">
        <v>0</v>
      </c>
      <c r="G75" s="8">
        <f>_XLL.PTREENODEVALUE(treeCalc_6!$F$2,33)</f>
        <v>55</v>
      </c>
    </row>
    <row r="76" spans="7:8" ht="12.75" customHeight="1">
      <c r="G76" s="9" t="b">
        <f>_XLL.PTREENODEDECISION(treeCalc_6!$F$2,35)</f>
        <v>0</v>
      </c>
      <c r="H76" s="5">
        <f>_XLL.PTREENODEPROBABILITY(treeCalc_6!$F$2,35)</f>
        <v>0</v>
      </c>
    </row>
    <row r="77" spans="7:8" ht="12.75" customHeight="1">
      <c r="G77" s="6">
        <f>E80</f>
        <v>46</v>
      </c>
      <c r="H77" s="4">
        <f>_XLL.PTREENODEVALUE(treeCalc_6!$F$2,35)</f>
        <v>66</v>
      </c>
    </row>
    <row r="78" spans="5:6" ht="12.75" customHeight="1">
      <c r="E78" s="12">
        <v>0.3</v>
      </c>
      <c r="F78" s="10" t="s">
        <v>46</v>
      </c>
    </row>
    <row r="79" spans="5:6" ht="12.75" customHeight="1">
      <c r="E79" s="6">
        <v>20</v>
      </c>
      <c r="F79" s="11">
        <f>_XLL.PTREENODEVALUE(treeCalc_6!$F$2,7)</f>
        <v>62.004999999999995</v>
      </c>
    </row>
    <row r="80" spans="5:8" ht="12.75" customHeight="1">
      <c r="E80">
        <v>46</v>
      </c>
      <c r="G80" s="9" t="b">
        <f>_XLL.PTREENODEDECISION(treeCalc_6!$F$2,37)</f>
        <v>1</v>
      </c>
      <c r="H80" s="5">
        <f>_XLL.PTREENODEPROBABILITY(treeCalc_6!$F$2,37)</f>
        <v>0</v>
      </c>
    </row>
    <row r="81" spans="7:8" ht="12.75" customHeight="1">
      <c r="G81" s="6">
        <v>42.5</v>
      </c>
      <c r="H81" s="4">
        <f>_XLL.PTREENODEVALUE(treeCalc_6!$F$2,37)</f>
        <v>62.5</v>
      </c>
    </row>
    <row r="82" spans="6:7" ht="12.75" customHeight="1">
      <c r="F82" s="12">
        <v>0.25</v>
      </c>
      <c r="G82" s="7" t="s">
        <v>42</v>
      </c>
    </row>
    <row r="83" spans="6:7" ht="12.75" customHeight="1">
      <c r="F83" s="6">
        <v>0</v>
      </c>
      <c r="G83" s="8">
        <f>_XLL.PTREENODEVALUE(treeCalc_6!$F$2,36)</f>
        <v>62.5</v>
      </c>
    </row>
    <row r="84" spans="7:8" ht="12.75" customHeight="1">
      <c r="G84" s="9" t="b">
        <f>_XLL.PTREENODEDECISION(treeCalc_6!$F$2,38)</f>
        <v>0</v>
      </c>
      <c r="H84" s="5">
        <f>_XLL.PTREENODEPROBABILITY(treeCalc_6!$F$2,38)</f>
        <v>0</v>
      </c>
    </row>
    <row r="85" spans="7:8" ht="12.75" customHeight="1">
      <c r="G85" s="6">
        <f>E80</f>
        <v>46</v>
      </c>
      <c r="H85" s="4">
        <f>_XLL.PTREENODEVALUE(treeCalc_6!$F$2,38)</f>
        <v>66</v>
      </c>
    </row>
    <row r="86" spans="7:8" ht="12.75" customHeight="1">
      <c r="G86" s="9" t="b">
        <f>_XLL.PTREENODEDECISION(treeCalc_6!$F$2,40)</f>
        <v>1</v>
      </c>
      <c r="H86" s="5">
        <f>_XLL.PTREENODEPROBABILITY(treeCalc_6!$F$2,40)</f>
        <v>0</v>
      </c>
    </row>
    <row r="87" spans="7:8" ht="12.75" customHeight="1">
      <c r="G87" s="6">
        <v>45</v>
      </c>
      <c r="H87" s="4">
        <f>_XLL.PTREENODEVALUE(treeCalc_6!$F$2,40)</f>
        <v>65</v>
      </c>
    </row>
    <row r="88" spans="6:7" ht="12.75" customHeight="1">
      <c r="F88" s="12">
        <v>0.37</v>
      </c>
      <c r="G88" s="7" t="s">
        <v>42</v>
      </c>
    </row>
    <row r="89" spans="6:7" ht="12.75" customHeight="1">
      <c r="F89" s="6">
        <v>0</v>
      </c>
      <c r="G89" s="8">
        <f>_XLL.PTREENODEVALUE(treeCalc_6!$F$2,39)</f>
        <v>65</v>
      </c>
    </row>
    <row r="90" spans="7:8" ht="12.75" customHeight="1">
      <c r="G90" s="9" t="b">
        <f>_XLL.PTREENODEDECISION(treeCalc_6!$F$2,41)</f>
        <v>0</v>
      </c>
      <c r="H90" s="5">
        <f>_XLL.PTREENODEPROBABILITY(treeCalc_6!$F$2,41)</f>
        <v>0</v>
      </c>
    </row>
    <row r="91" spans="7:8" ht="12.75" customHeight="1">
      <c r="G91" s="6">
        <f>E80</f>
        <v>46</v>
      </c>
      <c r="H91" s="4">
        <f>_XLL.PTREENODEVALUE(treeCalc_6!$F$2,41)</f>
        <v>66</v>
      </c>
    </row>
    <row r="92" spans="7:8" ht="12.75" customHeight="1">
      <c r="G92" s="9" t="b">
        <f>_XLL.PTREENODEDECISION(treeCalc_6!$F$2,43)</f>
        <v>0</v>
      </c>
      <c r="H92" s="5">
        <f>_XLL.PTREENODEPROBABILITY(treeCalc_6!$F$2,43)</f>
        <v>0</v>
      </c>
    </row>
    <row r="93" spans="7:8" ht="12.75" customHeight="1">
      <c r="G93" s="6">
        <v>49</v>
      </c>
      <c r="H93" s="4">
        <f>_XLL.PTREENODEVALUE(treeCalc_6!$F$2,43)</f>
        <v>69</v>
      </c>
    </row>
    <row r="94" spans="6:7" ht="12.75" customHeight="1">
      <c r="F94" s="12">
        <v>0.13</v>
      </c>
      <c r="G94" s="7" t="s">
        <v>42</v>
      </c>
    </row>
    <row r="95" spans="6:7" ht="12.75" customHeight="1">
      <c r="F95" s="6">
        <v>0</v>
      </c>
      <c r="G95" s="8">
        <f>_XLL.PTREENODEVALUE(treeCalc_6!$F$2,42)</f>
        <v>66</v>
      </c>
    </row>
    <row r="96" spans="7:8" ht="12.75" customHeight="1">
      <c r="G96" s="9" t="b">
        <f>_XLL.PTREENODEDECISION(treeCalc_6!$F$2,44)</f>
        <v>1</v>
      </c>
      <c r="H96" s="5">
        <f>_XLL.PTREENODEPROBABILITY(treeCalc_6!$F$2,44)</f>
        <v>0</v>
      </c>
    </row>
    <row r="97" spans="7:8" ht="12.75" customHeight="1">
      <c r="G97" s="6">
        <f>E80</f>
        <v>46</v>
      </c>
      <c r="H97" s="4">
        <f>_XLL.PTREENODEVALUE(treeCalc_6!$F$2,44)</f>
        <v>66</v>
      </c>
    </row>
    <row r="98" spans="7:8" ht="12.75" customHeight="1">
      <c r="G98" s="9" t="b">
        <f>_XLL.PTREENODEDECISION(treeCalc_6!$F$2,46)</f>
        <v>1</v>
      </c>
      <c r="H98" s="5">
        <f>_XLL.PTREENODEPROBABILITY(treeCalc_6!$F$2,46)</f>
        <v>0</v>
      </c>
    </row>
    <row r="99" spans="7:8" ht="12.75" customHeight="1">
      <c r="G99" s="6">
        <v>35</v>
      </c>
      <c r="H99" s="4">
        <f>_XLL.PTREENODEVALUE(treeCalc_6!$F$2,46)</f>
        <v>35</v>
      </c>
    </row>
    <row r="100" spans="6:7" ht="12.75" customHeight="1">
      <c r="F100" s="12">
        <v>0.25</v>
      </c>
      <c r="G100" s="7" t="s">
        <v>42</v>
      </c>
    </row>
    <row r="101" spans="6:7" ht="12.75" customHeight="1">
      <c r="F101" s="6">
        <v>0</v>
      </c>
      <c r="G101" s="8">
        <f>_XLL.PTREENODEVALUE(treeCalc_6!$F$2,45)</f>
        <v>35</v>
      </c>
    </row>
    <row r="102" spans="7:8" ht="12.75" customHeight="1">
      <c r="G102" s="9" t="b">
        <f>_XLL.PTREENODEDECISION(treeCalc_6!$F$2,47)</f>
        <v>0</v>
      </c>
      <c r="H102" s="5">
        <f>_XLL.PTREENODEPROBABILITY(treeCalc_6!$F$2,47)</f>
        <v>0</v>
      </c>
    </row>
    <row r="103" spans="7:8" ht="12.75" customHeight="1">
      <c r="G103" s="6">
        <f>E106</f>
        <v>50</v>
      </c>
      <c r="H103" s="4">
        <f>_XLL.PTREENODEVALUE(treeCalc_6!$F$2,47)</f>
        <v>50</v>
      </c>
    </row>
    <row r="104" spans="5:6" ht="12.75" customHeight="1">
      <c r="E104" s="12">
        <v>0.2</v>
      </c>
      <c r="F104" s="10" t="s">
        <v>46</v>
      </c>
    </row>
    <row r="105" spans="5:6" ht="12.75" customHeight="1">
      <c r="E105" s="6">
        <v>0</v>
      </c>
      <c r="F105" s="11">
        <f>_XLL.PTREENODEVALUE(treeCalc_6!$F$2,8)</f>
        <v>42.394999999999996</v>
      </c>
    </row>
    <row r="106" spans="5:8" ht="12.75" customHeight="1">
      <c r="E106">
        <v>50</v>
      </c>
      <c r="G106" s="9" t="b">
        <f>_XLL.PTREENODEDECISION(treeCalc_6!$F$2,49)</f>
        <v>1</v>
      </c>
      <c r="H106" s="5">
        <f>_XLL.PTREENODEPROBABILITY(treeCalc_6!$F$2,49)</f>
        <v>0</v>
      </c>
    </row>
    <row r="107" spans="7:8" ht="12.75" customHeight="1">
      <c r="G107" s="6">
        <v>42.5</v>
      </c>
      <c r="H107" s="4">
        <f>_XLL.PTREENODEVALUE(treeCalc_6!$F$2,49)</f>
        <v>42.5</v>
      </c>
    </row>
    <row r="108" spans="6:7" ht="12.75" customHeight="1">
      <c r="F108" s="12">
        <v>0.25</v>
      </c>
      <c r="G108" s="7" t="s">
        <v>42</v>
      </c>
    </row>
    <row r="109" spans="6:7" ht="12.75" customHeight="1">
      <c r="F109" s="6">
        <v>0</v>
      </c>
      <c r="G109" s="8">
        <f>_XLL.PTREENODEVALUE(treeCalc_6!$F$2,48)</f>
        <v>42.5</v>
      </c>
    </row>
    <row r="110" spans="7:8" ht="12.75" customHeight="1">
      <c r="G110" s="9" t="b">
        <f>_XLL.PTREENODEDECISION(treeCalc_6!$F$2,50)</f>
        <v>0</v>
      </c>
      <c r="H110" s="5">
        <f>_XLL.PTREENODEPROBABILITY(treeCalc_6!$F$2,50)</f>
        <v>0</v>
      </c>
    </row>
    <row r="111" spans="7:8" ht="12.75" customHeight="1">
      <c r="G111" s="6">
        <f>E106</f>
        <v>50</v>
      </c>
      <c r="H111" s="4">
        <f>_XLL.PTREENODEVALUE(treeCalc_6!$F$2,50)</f>
        <v>50</v>
      </c>
    </row>
    <row r="112" spans="7:8" ht="12.75" customHeight="1">
      <c r="G112" s="9" t="b">
        <f>_XLL.PTREENODEDECISION(treeCalc_6!$F$2,52)</f>
        <v>1</v>
      </c>
      <c r="H112" s="5">
        <f>_XLL.PTREENODEPROBABILITY(treeCalc_6!$F$2,52)</f>
        <v>0</v>
      </c>
    </row>
    <row r="113" spans="7:8" ht="12.75" customHeight="1">
      <c r="G113" s="6">
        <v>45</v>
      </c>
      <c r="H113" s="4">
        <f>_XLL.PTREENODEVALUE(treeCalc_6!$F$2,52)</f>
        <v>45</v>
      </c>
    </row>
    <row r="114" spans="6:7" ht="12.75" customHeight="1">
      <c r="F114" s="12">
        <v>0.37</v>
      </c>
      <c r="G114" s="7" t="s">
        <v>42</v>
      </c>
    </row>
    <row r="115" spans="6:7" ht="12.75" customHeight="1">
      <c r="F115" s="6">
        <v>0</v>
      </c>
      <c r="G115" s="8">
        <f>_XLL.PTREENODEVALUE(treeCalc_6!$F$2,51)</f>
        <v>45</v>
      </c>
    </row>
    <row r="116" spans="7:8" ht="12.75" customHeight="1">
      <c r="G116" s="9" t="b">
        <f>_XLL.PTREENODEDECISION(treeCalc_6!$F$2,53)</f>
        <v>0</v>
      </c>
      <c r="H116" s="5">
        <f>_XLL.PTREENODEPROBABILITY(treeCalc_6!$F$2,53)</f>
        <v>0</v>
      </c>
    </row>
    <row r="117" spans="7:8" ht="12.75" customHeight="1">
      <c r="G117" s="6">
        <f>E106</f>
        <v>50</v>
      </c>
      <c r="H117" s="4">
        <f>_XLL.PTREENODEVALUE(treeCalc_6!$F$2,53)</f>
        <v>50</v>
      </c>
    </row>
    <row r="118" spans="7:8" ht="12.75" customHeight="1">
      <c r="G118" s="9" t="b">
        <f>_XLL.PTREENODEDECISION(treeCalc_6!$F$2,55)</f>
        <v>1</v>
      </c>
      <c r="H118" s="5">
        <f>_XLL.PTREENODEPROBABILITY(treeCalc_6!$F$2,55)</f>
        <v>0</v>
      </c>
    </row>
    <row r="119" spans="7:8" ht="12.75" customHeight="1">
      <c r="G119" s="6">
        <v>49</v>
      </c>
      <c r="H119" s="4">
        <f>_XLL.PTREENODEVALUE(treeCalc_6!$F$2,55)</f>
        <v>49</v>
      </c>
    </row>
    <row r="120" spans="6:7" ht="12.75" customHeight="1">
      <c r="F120" s="12">
        <v>0.13</v>
      </c>
      <c r="G120" s="7" t="s">
        <v>42</v>
      </c>
    </row>
    <row r="121" spans="6:7" ht="12.75" customHeight="1">
      <c r="F121" s="6">
        <v>0</v>
      </c>
      <c r="G121" s="8">
        <f>_XLL.PTREENODEVALUE(treeCalc_6!$F$2,54)</f>
        <v>49</v>
      </c>
    </row>
    <row r="122" spans="7:8" ht="12.75" customHeight="1">
      <c r="G122" s="9" t="b">
        <f>_XLL.PTREENODEDECISION(treeCalc_6!$F$2,56)</f>
        <v>0</v>
      </c>
      <c r="H122" s="5">
        <f>_XLL.PTREENODEPROBABILITY(treeCalc_6!$F$2,56)</f>
        <v>0</v>
      </c>
    </row>
    <row r="123" spans="7:8" ht="12.75" customHeight="1">
      <c r="G123" s="6">
        <f>E106</f>
        <v>50</v>
      </c>
      <c r="H123" s="4">
        <f>_XLL.PTREENODEVALUE(treeCalc_6!$F$2,56)</f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G43"/>
  <sheetViews>
    <sheetView workbookViewId="0" topLeftCell="A1">
      <selection activeCell="C3" sqref="C3:D3"/>
    </sheetView>
  </sheetViews>
  <sheetFormatPr defaultColWidth="9.140625" defaultRowHeight="12.75"/>
  <cols>
    <col min="3" max="3" width="23.421875" style="0" customWidth="1"/>
    <col min="4" max="5" width="24.140625" style="0" customWidth="1"/>
    <col min="6" max="6" width="24.00390625" style="0" customWidth="1"/>
    <col min="7" max="7" width="16.7109375" style="0" customWidth="1"/>
  </cols>
  <sheetData>
    <row r="3" spans="3:4" ht="12.75">
      <c r="C3" s="15" t="s">
        <v>82</v>
      </c>
      <c r="D3" s="15">
        <f>E13-E25</f>
        <v>0.6699999999999946</v>
      </c>
    </row>
    <row r="12" spans="4:5" ht="12.75" customHeight="1">
      <c r="D12" s="9" t="b">
        <f>_XLL.PTREENODEDECISION(treeCalc_5!$F$2,2)</f>
        <v>0</v>
      </c>
      <c r="E12" s="13" t="s">
        <v>65</v>
      </c>
    </row>
    <row r="13" spans="4:5" ht="12.75" customHeight="1">
      <c r="D13" s="6">
        <v>0</v>
      </c>
      <c r="E13" s="14">
        <f>_XLL.PTREENODEVALUE(treeCalc_5!$F$2,2)</f>
        <v>42.394999999999996</v>
      </c>
    </row>
    <row r="14" spans="3:4" ht="12.75" customHeight="1">
      <c r="C14" s="6"/>
      <c r="D14" s="7" t="s">
        <v>42</v>
      </c>
    </row>
    <row r="15" spans="3:4" ht="12.75" customHeight="1">
      <c r="C15" s="6"/>
      <c r="D15" s="8">
        <f>_XLL.PTREENODEVALUE(treeCalc_5!$F$2,1)</f>
        <v>41.725</v>
      </c>
    </row>
    <row r="16" spans="4:5" ht="12.75" customHeight="1">
      <c r="D16" s="9" t="b">
        <f>_XLL.PTREENODEDECISION(treeCalc_5!$F$2,3)</f>
        <v>0</v>
      </c>
      <c r="E16" s="13" t="s">
        <v>65</v>
      </c>
    </row>
    <row r="17" spans="4:5" ht="12.75" customHeight="1">
      <c r="D17" s="6">
        <v>0</v>
      </c>
      <c r="E17" s="14">
        <f>_XLL.PTREENODEVALUE(treeCalc_5!$F$2,3)</f>
        <v>44.699999999999996</v>
      </c>
    </row>
    <row r="18" spans="6:7" ht="12.75" customHeight="1">
      <c r="F18" s="9" t="b">
        <f>_XLL.PTREENODEDECISION(treeCalc_5!$F$2,9)</f>
        <v>1</v>
      </c>
      <c r="G18" s="5">
        <f>_XLL.PTREENODEPROBABILITY(treeCalc_5!$F$2,9)</f>
        <v>0.25</v>
      </c>
    </row>
    <row r="19" spans="6:7" ht="12.75" customHeight="1">
      <c r="F19" s="6">
        <v>35</v>
      </c>
      <c r="G19" s="4">
        <f>_XLL.PTREENODEVALUE(treeCalc_5!$F$2,9)</f>
        <v>35</v>
      </c>
    </row>
    <row r="20" spans="5:6" ht="12.75" customHeight="1">
      <c r="E20" s="12">
        <v>0.25</v>
      </c>
      <c r="F20" s="7" t="s">
        <v>42</v>
      </c>
    </row>
    <row r="21" spans="5:6" ht="12.75" customHeight="1">
      <c r="E21" s="6">
        <v>0</v>
      </c>
      <c r="F21" s="8">
        <f>_XLL.PTREENODEVALUE(treeCalc_5!$F$2,5)</f>
        <v>35</v>
      </c>
    </row>
    <row r="22" spans="6:7" ht="12.75" customHeight="1">
      <c r="F22" s="9" t="b">
        <f>_XLL.PTREENODEDECISION(treeCalc_5!$F$2,10)</f>
        <v>0</v>
      </c>
      <c r="G22" s="13" t="s">
        <v>65</v>
      </c>
    </row>
    <row r="23" spans="6:7" ht="12.75" customHeight="1">
      <c r="F23" s="6">
        <v>0</v>
      </c>
      <c r="G23" s="14">
        <f>_XLL.PTREENODEVALUE(treeCalc_5!$F$2,10)</f>
        <v>44.699999999999996</v>
      </c>
    </row>
    <row r="24" spans="4:5" ht="12.75" customHeight="1">
      <c r="D24" s="9" t="b">
        <f>_XLL.PTREENODEDECISION(treeCalc_5!$F$2,4)</f>
        <v>1</v>
      </c>
      <c r="E24" s="10" t="s">
        <v>46</v>
      </c>
    </row>
    <row r="25" spans="4:5" ht="12.75" customHeight="1">
      <c r="D25" s="6">
        <v>0</v>
      </c>
      <c r="E25" s="11">
        <f>_XLL.PTREENODEVALUE(treeCalc_5!$F$2,4)</f>
        <v>41.725</v>
      </c>
    </row>
    <row r="26" spans="6:7" ht="12.75" customHeight="1">
      <c r="F26" s="9" t="b">
        <f>_XLL.PTREENODEDECISION(treeCalc_5!$F$2,11)</f>
        <v>1</v>
      </c>
      <c r="G26" s="5">
        <f>_XLL.PTREENODEPROBABILITY(treeCalc_5!$F$2,11)</f>
        <v>0.25</v>
      </c>
    </row>
    <row r="27" spans="6:7" ht="12.75" customHeight="1">
      <c r="F27" s="6">
        <v>42.5</v>
      </c>
      <c r="G27" s="4">
        <f>_XLL.PTREENODEVALUE(treeCalc_5!$F$2,11)</f>
        <v>42.5</v>
      </c>
    </row>
    <row r="28" spans="5:6" ht="12.75" customHeight="1">
      <c r="E28" s="12">
        <v>0.25</v>
      </c>
      <c r="F28" s="7" t="s">
        <v>42</v>
      </c>
    </row>
    <row r="29" spans="5:6" ht="12.75" customHeight="1">
      <c r="E29" s="6">
        <v>0</v>
      </c>
      <c r="F29" s="8">
        <f>_XLL.PTREENODEVALUE(treeCalc_5!$F$2,6)</f>
        <v>42.5</v>
      </c>
    </row>
    <row r="30" spans="6:7" ht="12.75" customHeight="1">
      <c r="F30" s="9" t="b">
        <f>_XLL.PTREENODEDECISION(treeCalc_5!$F$2,12)</f>
        <v>0</v>
      </c>
      <c r="G30" s="13" t="s">
        <v>65</v>
      </c>
    </row>
    <row r="31" spans="6:7" ht="12.75" customHeight="1">
      <c r="F31" s="6">
        <v>45</v>
      </c>
      <c r="G31" s="14">
        <f>_XLL.PTREENODEVALUE(treeCalc_5!$F$2,12)</f>
        <v>89.7</v>
      </c>
    </row>
    <row r="32" spans="6:7" ht="12.75" customHeight="1">
      <c r="F32" s="9" t="b">
        <f>_XLL.PTREENODEDECISION(treeCalc_5!$F$2,13)</f>
        <v>0</v>
      </c>
      <c r="G32" s="5">
        <f>_XLL.PTREENODEPROBABILITY(treeCalc_5!$F$2,13)</f>
        <v>0</v>
      </c>
    </row>
    <row r="33" spans="6:7" ht="12.75" customHeight="1">
      <c r="F33" s="6">
        <v>45</v>
      </c>
      <c r="G33" s="4">
        <f>_XLL.PTREENODEVALUE(treeCalc_5!$F$2,13)</f>
        <v>45</v>
      </c>
    </row>
    <row r="34" spans="5:6" ht="12.75" customHeight="1">
      <c r="E34" s="12">
        <v>0.37</v>
      </c>
      <c r="F34" s="7" t="s">
        <v>42</v>
      </c>
    </row>
    <row r="35" spans="5:6" ht="12.75" customHeight="1">
      <c r="E35" s="6">
        <v>0</v>
      </c>
      <c r="F35" s="8">
        <f>_XLL.PTREENODEVALUE(treeCalc_5!$F$2,7)</f>
        <v>44.699999999999996</v>
      </c>
    </row>
    <row r="36" spans="6:7" ht="12.75" customHeight="1">
      <c r="F36" s="9" t="b">
        <f>_XLL.PTREENODEDECISION(treeCalc_5!$F$2,14)</f>
        <v>1</v>
      </c>
      <c r="G36" s="13" t="s">
        <v>65</v>
      </c>
    </row>
    <row r="37" spans="6:7" ht="12.75" customHeight="1">
      <c r="F37" s="6">
        <v>0</v>
      </c>
      <c r="G37" s="14">
        <f>_XLL.PTREENODEVALUE(treeCalc_5!$F$2,14)</f>
        <v>44.699999999999996</v>
      </c>
    </row>
    <row r="38" spans="6:7" ht="12.75" customHeight="1">
      <c r="F38" s="9" t="b">
        <f>_XLL.PTREENODEDECISION(treeCalc_5!$F$2,15)</f>
        <v>0</v>
      </c>
      <c r="G38" s="5">
        <f>_XLL.PTREENODEPROBABILITY(treeCalc_5!$F$2,15)</f>
        <v>0</v>
      </c>
    </row>
    <row r="39" spans="6:7" ht="12.75" customHeight="1">
      <c r="F39" s="6">
        <v>49</v>
      </c>
      <c r="G39" s="4">
        <f>_XLL.PTREENODEVALUE(treeCalc_5!$F$2,15)</f>
        <v>49</v>
      </c>
    </row>
    <row r="40" spans="5:6" ht="12.75" customHeight="1">
      <c r="E40" s="12">
        <v>0.13</v>
      </c>
      <c r="F40" s="7" t="s">
        <v>42</v>
      </c>
    </row>
    <row r="41" spans="5:6" ht="12.75" customHeight="1">
      <c r="E41" s="6">
        <v>0</v>
      </c>
      <c r="F41" s="8">
        <f>_XLL.PTREENODEVALUE(treeCalc_5!$F$2,8)</f>
        <v>44.699999999999996</v>
      </c>
    </row>
    <row r="42" spans="6:7" ht="12.75" customHeight="1">
      <c r="F42" s="9" t="b">
        <f>_XLL.PTREENODEDECISION(treeCalc_5!$F$2,16)</f>
        <v>1</v>
      </c>
      <c r="G42" s="13" t="s">
        <v>65</v>
      </c>
    </row>
    <row r="43" spans="6:7" ht="12.75" customHeight="1">
      <c r="F43" s="6">
        <v>0</v>
      </c>
      <c r="G43" s="14">
        <f>_XLL.PTREENODEVALUE(treeCalc_5!$F$2,16)</f>
        <v>44.699999999999996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43"/>
  <sheetViews>
    <sheetView workbookViewId="0" topLeftCell="A19">
      <selection activeCell="C3" sqref="C3:D3"/>
    </sheetView>
  </sheetViews>
  <sheetFormatPr defaultColWidth="9.140625" defaultRowHeight="12.75"/>
  <cols>
    <col min="3" max="3" width="22.28125" style="0" customWidth="1"/>
    <col min="4" max="5" width="24.140625" style="0" customWidth="1"/>
    <col min="6" max="6" width="24.00390625" style="0" customWidth="1"/>
    <col min="7" max="7" width="24.140625" style="0" customWidth="1"/>
  </cols>
  <sheetData>
    <row r="3" spans="3:4" ht="12.75">
      <c r="C3" s="15" t="s">
        <v>82</v>
      </c>
      <c r="D3" s="15">
        <f>E13-E25</f>
        <v>0.5395000000000039</v>
      </c>
    </row>
    <row r="12" spans="4:5" ht="12.75" customHeight="1">
      <c r="D12" s="9" t="b">
        <f>_XLL.PTREENODEDECISION(treeCalc_4!$F$2,2)</f>
        <v>0</v>
      </c>
      <c r="E12" s="13" t="s">
        <v>65</v>
      </c>
    </row>
    <row r="13" spans="4:5" ht="12.75" customHeight="1">
      <c r="D13" s="6">
        <v>0</v>
      </c>
      <c r="E13" s="14">
        <f>_XLL.PTREENODEVALUE(treeCalc_4!$F$2,2)</f>
        <v>42.394999999999996</v>
      </c>
    </row>
    <row r="14" spans="3:4" ht="12.75" customHeight="1">
      <c r="C14" s="6"/>
      <c r="D14" s="7" t="s">
        <v>42</v>
      </c>
    </row>
    <row r="15" spans="3:4" ht="12.75" customHeight="1">
      <c r="C15" s="6"/>
      <c r="D15" s="8">
        <f>_XLL.PTREENODEVALUE(treeCalc_4!$F$2,1)</f>
        <v>41.85549999999999</v>
      </c>
    </row>
    <row r="16" spans="4:5" ht="12.75" customHeight="1">
      <c r="D16" s="9" t="b">
        <f>_XLL.PTREENODEDECISION(treeCalc_4!$F$2,3)</f>
        <v>0</v>
      </c>
      <c r="E16" s="13" t="s">
        <v>65</v>
      </c>
    </row>
    <row r="17" spans="4:5" ht="12.75" customHeight="1">
      <c r="D17" s="6">
        <v>0</v>
      </c>
      <c r="E17" s="14">
        <f>_XLL.PTREENODEVALUE(treeCalc_4!$F$2,3)</f>
        <v>44.699999999999996</v>
      </c>
    </row>
    <row r="18" spans="6:7" ht="12.75" customHeight="1">
      <c r="F18" s="9" t="b">
        <f>_XLL.PTREENODEDECISION(treeCalc_4!$F$2,9)</f>
        <v>0</v>
      </c>
      <c r="G18" s="13" t="s">
        <v>65</v>
      </c>
    </row>
    <row r="19" spans="6:7" ht="12.75" customHeight="1">
      <c r="F19" s="6">
        <v>0</v>
      </c>
      <c r="G19" s="14">
        <f>_XLL.PTREENODEVALUE(treeCalc_4!$F$2,9)</f>
        <v>42.394999999999996</v>
      </c>
    </row>
    <row r="20" spans="5:6" ht="12.75" customHeight="1">
      <c r="E20" s="12">
        <v>0.1</v>
      </c>
      <c r="F20" s="7" t="s">
        <v>42</v>
      </c>
    </row>
    <row r="21" spans="5:6" ht="12.75" customHeight="1">
      <c r="E21" s="6">
        <v>0</v>
      </c>
      <c r="F21" s="8">
        <f>_XLL.PTREENODEVALUE(treeCalc_4!$F$2,5)</f>
        <v>37</v>
      </c>
    </row>
    <row r="22" spans="6:7" ht="12.75" customHeight="1">
      <c r="F22" s="9" t="b">
        <f>_XLL.PTREENODEDECISION(treeCalc_4!$F$2,10)</f>
        <v>1</v>
      </c>
      <c r="G22" s="5">
        <f>_XLL.PTREENODEPROBABILITY(treeCalc_4!$F$2,10)</f>
        <v>0.1</v>
      </c>
    </row>
    <row r="23" spans="6:7" ht="12.75" customHeight="1">
      <c r="F23" s="6">
        <v>37</v>
      </c>
      <c r="G23" s="4">
        <f>_XLL.PTREENODEVALUE(treeCalc_4!$F$2,10)</f>
        <v>37</v>
      </c>
    </row>
    <row r="24" spans="4:5" ht="12.75" customHeight="1">
      <c r="D24" s="9" t="b">
        <f>_XLL.PTREENODEDECISION(treeCalc_4!$F$2,4)</f>
        <v>1</v>
      </c>
      <c r="E24" s="10" t="s">
        <v>46</v>
      </c>
    </row>
    <row r="25" spans="4:5" ht="12.75" customHeight="1">
      <c r="D25" s="6">
        <v>0</v>
      </c>
      <c r="E25" s="11">
        <f>_XLL.PTREENODEVALUE(treeCalc_4!$F$2,4)</f>
        <v>41.85549999999999</v>
      </c>
    </row>
    <row r="26" spans="6:7" ht="12.75" customHeight="1">
      <c r="F26" s="9" t="b">
        <f>_XLL.PTREENODEDECISION(treeCalc_4!$F$2,11)</f>
        <v>1</v>
      </c>
      <c r="G26" s="13" t="s">
        <v>65</v>
      </c>
    </row>
    <row r="27" spans="6:7" ht="12.75" customHeight="1">
      <c r="F27" s="6">
        <v>0</v>
      </c>
      <c r="G27" s="14">
        <f>_XLL.PTREENODEVALUE(treeCalc_4!$F$2,11)</f>
        <v>42.394999999999996</v>
      </c>
    </row>
    <row r="28" spans="5:6" ht="12.75" customHeight="1">
      <c r="E28" s="12">
        <v>0.4</v>
      </c>
      <c r="F28" s="7" t="s">
        <v>42</v>
      </c>
    </row>
    <row r="29" spans="5:6" ht="12.75" customHeight="1">
      <c r="E29" s="6">
        <v>0</v>
      </c>
      <c r="F29" s="8">
        <f>_XLL.PTREENODEVALUE(treeCalc_4!$F$2,6)</f>
        <v>42.394999999999996</v>
      </c>
    </row>
    <row r="30" spans="6:7" ht="12.75" customHeight="1">
      <c r="F30" s="9" t="b">
        <f>_XLL.PTREENODEDECISION(treeCalc_4!$F$2,12)</f>
        <v>0</v>
      </c>
      <c r="G30" s="5">
        <f>_XLL.PTREENODEPROBABILITY(treeCalc_4!$F$2,12)</f>
        <v>0</v>
      </c>
    </row>
    <row r="31" spans="6:7" ht="12.75" customHeight="1">
      <c r="F31" s="6">
        <v>43</v>
      </c>
      <c r="G31" s="4">
        <f>_XLL.PTREENODEVALUE(treeCalc_4!$F$2,12)</f>
        <v>43</v>
      </c>
    </row>
    <row r="32" spans="6:7" ht="12.75" customHeight="1">
      <c r="F32" s="9" t="b">
        <f>_XLL.PTREENODEDECISION(treeCalc_4!$F$2,13)</f>
        <v>1</v>
      </c>
      <c r="G32" s="13" t="s">
        <v>65</v>
      </c>
    </row>
    <row r="33" spans="6:7" ht="12.75" customHeight="1">
      <c r="F33" s="6">
        <v>0</v>
      </c>
      <c r="G33" s="14">
        <f>_XLL.PTREENODEVALUE(treeCalc_4!$F$2,13)</f>
        <v>42.394999999999996</v>
      </c>
    </row>
    <row r="34" spans="5:6" ht="12.75" customHeight="1">
      <c r="E34" s="12">
        <v>0.3</v>
      </c>
      <c r="F34" s="7" t="s">
        <v>42</v>
      </c>
    </row>
    <row r="35" spans="5:6" ht="12.75" customHeight="1">
      <c r="E35" s="6">
        <v>0</v>
      </c>
      <c r="F35" s="8">
        <f>_XLL.PTREENODEVALUE(treeCalc_4!$F$2,7)</f>
        <v>42.394999999999996</v>
      </c>
    </row>
    <row r="36" spans="6:7" ht="12.75" customHeight="1">
      <c r="F36" s="9" t="b">
        <f>_XLL.PTREENODEDECISION(treeCalc_4!$F$2,14)</f>
        <v>0</v>
      </c>
      <c r="G36" s="5">
        <f>_XLL.PTREENODEPROBABILITY(treeCalc_4!$F$2,14)</f>
        <v>0</v>
      </c>
    </row>
    <row r="37" spans="6:7" ht="12.75" customHeight="1">
      <c r="F37" s="6">
        <v>46</v>
      </c>
      <c r="G37" s="4">
        <f>_XLL.PTREENODEVALUE(treeCalc_4!$F$2,14)</f>
        <v>46</v>
      </c>
    </row>
    <row r="38" spans="6:7" ht="12.75" customHeight="1">
      <c r="F38" s="9" t="b">
        <f>_XLL.PTREENODEDECISION(treeCalc_4!$F$2,15)</f>
        <v>1</v>
      </c>
      <c r="G38" s="13" t="s">
        <v>65</v>
      </c>
    </row>
    <row r="39" spans="6:7" ht="12.75" customHeight="1">
      <c r="F39" s="6">
        <v>0</v>
      </c>
      <c r="G39" s="14">
        <f>_XLL.PTREENODEVALUE(treeCalc_4!$F$2,15)</f>
        <v>42.394999999999996</v>
      </c>
    </row>
    <row r="40" spans="5:6" ht="12.75" customHeight="1">
      <c r="E40" s="12">
        <v>0.2</v>
      </c>
      <c r="F40" s="7" t="s">
        <v>42</v>
      </c>
    </row>
    <row r="41" spans="5:6" ht="12.75" customHeight="1">
      <c r="E41" s="6">
        <v>0</v>
      </c>
      <c r="F41" s="8">
        <f>_XLL.PTREENODEVALUE(treeCalc_4!$F$2,8)</f>
        <v>42.394999999999996</v>
      </c>
    </row>
    <row r="42" spans="6:7" ht="12.75" customHeight="1">
      <c r="F42" s="9" t="b">
        <f>_XLL.PTREENODEDECISION(treeCalc_4!$F$2,16)</f>
        <v>0</v>
      </c>
      <c r="G42" s="5">
        <f>_XLL.PTREENODEPROBABILITY(treeCalc_4!$F$2,16)</f>
        <v>0</v>
      </c>
    </row>
    <row r="43" spans="6:7" ht="12.75" customHeight="1">
      <c r="F43" s="6">
        <v>50</v>
      </c>
      <c r="G43" s="4">
        <f>_XLL.PTREENODEVALUE(treeCalc_4!$F$2,16)</f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D18"/>
  <sheetViews>
    <sheetView workbookViewId="0" topLeftCell="A1">
      <selection activeCell="C27" sqref="C27"/>
    </sheetView>
  </sheetViews>
  <sheetFormatPr defaultColWidth="9.140625" defaultRowHeight="12.75"/>
  <cols>
    <col min="2" max="2" width="21.7109375" style="0" customWidth="1"/>
    <col min="3" max="3" width="24.140625" style="0" customWidth="1"/>
    <col min="4" max="4" width="16.7109375" style="0" customWidth="1"/>
  </cols>
  <sheetData>
    <row r="9" spans="3:4" ht="12.75">
      <c r="C9" s="12">
        <v>0.1</v>
      </c>
      <c r="D9" s="5">
        <f>_XLL.PTREENODEPROBABILITY(treeCalc_3!$F$2,2)</f>
        <v>0.1</v>
      </c>
    </row>
    <row r="10" spans="3:4" ht="12.75">
      <c r="C10" s="6">
        <v>37</v>
      </c>
      <c r="D10" s="4">
        <f>_XLL.PTREENODEVALUE(treeCalc_3!$F$2,2)</f>
        <v>37</v>
      </c>
    </row>
    <row r="11" spans="2:3" ht="12.75" customHeight="1">
      <c r="B11" s="6"/>
      <c r="C11" s="10" t="s">
        <v>46</v>
      </c>
    </row>
    <row r="12" spans="2:3" ht="12.75" customHeight="1">
      <c r="B12" s="6"/>
      <c r="C12" s="11">
        <f>_XLL.PTREENODEVALUE(treeCalc_3!$F$2,1)</f>
        <v>44.699999999999996</v>
      </c>
    </row>
    <row r="13" spans="3:4" ht="12.75" customHeight="1">
      <c r="C13" s="12">
        <v>0.4</v>
      </c>
      <c r="D13" s="5">
        <f>_XLL.PTREENODEPROBABILITY(treeCalc_3!$F$2,3)</f>
        <v>0.4</v>
      </c>
    </row>
    <row r="14" spans="3:4" ht="12.75" customHeight="1">
      <c r="C14" s="6">
        <v>43</v>
      </c>
      <c r="D14" s="4">
        <f>_XLL.PTREENODEVALUE(treeCalc_3!$F$2,3)</f>
        <v>43</v>
      </c>
    </row>
    <row r="15" spans="3:4" ht="12.75" customHeight="1">
      <c r="C15" s="12">
        <v>0.3</v>
      </c>
      <c r="D15" s="5">
        <f>_XLL.PTREENODEPROBABILITY(treeCalc_3!$F$2,4)</f>
        <v>0.3</v>
      </c>
    </row>
    <row r="16" spans="3:4" ht="12.75" customHeight="1">
      <c r="C16" s="6">
        <v>46</v>
      </c>
      <c r="D16" s="4">
        <f>_XLL.PTREENODEVALUE(treeCalc_3!$F$2,4)</f>
        <v>46</v>
      </c>
    </row>
    <row r="17" spans="3:4" ht="12.75" customHeight="1">
      <c r="C17" s="12">
        <v>0.2</v>
      </c>
      <c r="D17" s="5">
        <f>_XLL.PTREENODEPROBABILITY(treeCalc_3!$F$2,5)</f>
        <v>0.2</v>
      </c>
    </row>
    <row r="18" spans="3:4" ht="12.75" customHeight="1">
      <c r="C18" s="6">
        <v>50</v>
      </c>
      <c r="D18" s="4">
        <f>_XLL.PTREENODEVALUE(treeCalc_3!$F$2,5)</f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D16"/>
  <sheetViews>
    <sheetView workbookViewId="0" topLeftCell="A1">
      <selection activeCell="B27" sqref="B27"/>
    </sheetView>
  </sheetViews>
  <sheetFormatPr defaultColWidth="9.140625" defaultRowHeight="12.75"/>
  <cols>
    <col min="2" max="2" width="22.57421875" style="0" customWidth="1"/>
    <col min="3" max="3" width="24.140625" style="0" customWidth="1"/>
    <col min="4" max="4" width="16.7109375" style="0" customWidth="1"/>
  </cols>
  <sheetData>
    <row r="7" spans="3:4" ht="12.75">
      <c r="C7" s="12">
        <v>0.25</v>
      </c>
      <c r="D7" s="5">
        <f>_XLL.PTREENODEPROBABILITY(treeCalc_2!$F$2,2)</f>
        <v>0.25</v>
      </c>
    </row>
    <row r="8" spans="3:4" ht="12.75">
      <c r="C8" s="6">
        <v>35</v>
      </c>
      <c r="D8" s="4">
        <f>_XLL.PTREENODEVALUE(treeCalc_2!$F$2,2)</f>
        <v>35</v>
      </c>
    </row>
    <row r="9" spans="2:3" ht="12.75" customHeight="1">
      <c r="B9" s="6"/>
      <c r="C9" s="10" t="s">
        <v>46</v>
      </c>
    </row>
    <row r="10" spans="2:3" ht="12.75" customHeight="1">
      <c r="B10" s="6"/>
      <c r="C10" s="11">
        <f>_XLL.PTREENODEVALUE(treeCalc_2!$F$2,1)</f>
        <v>42.394999999999996</v>
      </c>
    </row>
    <row r="11" spans="3:4" ht="12.75" customHeight="1">
      <c r="C11" s="12">
        <v>0.25</v>
      </c>
      <c r="D11" s="5">
        <f>_XLL.PTREENODEPROBABILITY(treeCalc_2!$F$2,3)</f>
        <v>0.25</v>
      </c>
    </row>
    <row r="12" spans="3:4" ht="12.75" customHeight="1">
      <c r="C12" s="6">
        <v>42.5</v>
      </c>
      <c r="D12" s="4">
        <f>_XLL.PTREENODEVALUE(treeCalc_2!$F$2,3)</f>
        <v>42.5</v>
      </c>
    </row>
    <row r="13" spans="3:4" ht="12.75" customHeight="1">
      <c r="C13" s="12">
        <v>0.37</v>
      </c>
      <c r="D13" s="5">
        <f>_XLL.PTREENODEPROBABILITY(treeCalc_2!$F$2,4)</f>
        <v>0.37</v>
      </c>
    </row>
    <row r="14" spans="3:4" ht="12.75" customHeight="1">
      <c r="C14" s="6">
        <v>45</v>
      </c>
      <c r="D14" s="4">
        <f>_XLL.PTREENODEVALUE(treeCalc_2!$F$2,4)</f>
        <v>45</v>
      </c>
    </row>
    <row r="15" spans="3:4" ht="12.75" customHeight="1">
      <c r="C15" s="12">
        <v>0.13</v>
      </c>
      <c r="D15" s="5">
        <f>_XLL.PTREENODEPROBABILITY(treeCalc_2!$F$2,5)</f>
        <v>0.13</v>
      </c>
    </row>
    <row r="16" spans="3:4" ht="12.75" customHeight="1">
      <c r="C16" s="6">
        <v>49</v>
      </c>
      <c r="D16" s="4">
        <f>_XLL.PTREENODEVALUE(treeCalc_2!$F$2,5)</f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91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'PERFECT INFO BOTH'!#REF!</f>
        <v>#REF!</v>
      </c>
      <c r="E2" s="1" t="s">
        <v>9</v>
      </c>
      <c r="F2" s="1">
        <f>_XLL.PTREEEVALUATE5(B3,$L$11:$L$66,$J$11:$J$66,$K$11:$K$66,$N$11:$N$66,$G$11:$G$66,,L1)</f>
        <v>4916006</v>
      </c>
    </row>
    <row r="3" spans="1:9" ht="12.75">
      <c r="A3" s="1" t="s">
        <v>2</v>
      </c>
      <c r="B3" s="1" t="s">
        <v>134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56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'PERFECT INFO BOTH'!$D$15</f>
        <v>42.394999999999996</v>
      </c>
      <c r="B11" s="1" t="str">
        <f>B1</f>
        <v>Perfect Info BOTH</v>
      </c>
      <c r="C11" s="1">
        <v>0</v>
      </c>
      <c r="I11" s="1" t="s">
        <v>41</v>
      </c>
      <c r="J11" s="1">
        <f>'PERFECT INFO BOTH'!$C$15</f>
        <v>0</v>
      </c>
      <c r="K11" s="1">
        <f>'PERFECT INFO BOTH'!$C$14</f>
        <v>0</v>
      </c>
      <c r="L11" s="1" t="s">
        <v>64</v>
      </c>
      <c r="M11" s="1">
        <v>0</v>
      </c>
      <c r="O11" s="1" t="str">
        <f>'PERFECT INFO BOTH'!$D$14</f>
        <v>Decision</v>
      </c>
      <c r="P11" s="1" t="b">
        <v>0</v>
      </c>
    </row>
    <row r="12" spans="1:16" ht="12.75">
      <c r="A12" s="1">
        <f>'PERFECT INFO BOTH'!$E$13</f>
        <v>42.394999999999996</v>
      </c>
      <c r="B12" s="2" t="s">
        <v>51</v>
      </c>
      <c r="C12" s="1">
        <v>0</v>
      </c>
      <c r="I12" s="1" t="s">
        <v>41</v>
      </c>
      <c r="J12" s="1">
        <f>'PERFECT INFO BOTH'!$D$13</f>
        <v>0</v>
      </c>
      <c r="L12" s="1" t="s">
        <v>66</v>
      </c>
      <c r="M12" s="1">
        <v>0</v>
      </c>
      <c r="N12" s="1">
        <f>treeCalc_2!$F$2</f>
        <v>896802</v>
      </c>
      <c r="O12" s="1" t="str">
        <f>'PERFECT INFO BOTH'!$E$12</f>
        <v>Reference</v>
      </c>
      <c r="P12" s="1" t="b">
        <v>0</v>
      </c>
    </row>
    <row r="13" spans="1:16" ht="12.75">
      <c r="A13" s="1">
        <f>'PERFECT INFO BOTH'!$E$17</f>
        <v>44.699999999999996</v>
      </c>
      <c r="B13" s="2" t="s">
        <v>52</v>
      </c>
      <c r="C13" s="1">
        <v>0</v>
      </c>
      <c r="I13" s="1" t="s">
        <v>41</v>
      </c>
      <c r="J13" s="1">
        <f>'PERFECT INFO BOTH'!$D$17</f>
        <v>0</v>
      </c>
      <c r="L13" s="1" t="s">
        <v>67</v>
      </c>
      <c r="M13" s="1">
        <v>0</v>
      </c>
      <c r="N13" s="1">
        <f>treeCalc_3!$F$2</f>
        <v>1050403</v>
      </c>
      <c r="O13" s="1" t="str">
        <f>'PERFECT INFO BOTH'!$E$16</f>
        <v>Reference</v>
      </c>
      <c r="P13" s="1" t="b">
        <v>0</v>
      </c>
    </row>
    <row r="14" spans="1:16" ht="12.75">
      <c r="A14" s="1">
        <f>'PERFECT INFO BOTH'!$E$45</f>
        <v>47.0805</v>
      </c>
      <c r="B14" s="2" t="s">
        <v>97</v>
      </c>
      <c r="C14" s="1">
        <v>0</v>
      </c>
      <c r="I14" s="1" t="s">
        <v>41</v>
      </c>
      <c r="J14" s="1">
        <f>'PERFECT INFO BOTH'!$D$45</f>
        <v>0</v>
      </c>
      <c r="L14" s="1" t="s">
        <v>69</v>
      </c>
      <c r="M14" s="1">
        <v>0</v>
      </c>
      <c r="O14" s="1" t="str">
        <f>'PERFECT INFO BOTH'!$E$44</f>
        <v>Chance</v>
      </c>
      <c r="P14" s="1" t="b">
        <v>0</v>
      </c>
    </row>
    <row r="15" spans="1:16" ht="12.75">
      <c r="A15" s="1">
        <f>'PERFECT INFO BOTH'!$F$25</f>
        <v>36.5</v>
      </c>
      <c r="B15" s="2" t="s">
        <v>44</v>
      </c>
      <c r="C15" s="1">
        <v>0</v>
      </c>
      <c r="I15" s="1" t="s">
        <v>41</v>
      </c>
      <c r="J15" s="1">
        <f>'PERFECT INFO BOTH'!$E$25</f>
        <v>0</v>
      </c>
      <c r="K15" s="1">
        <f>'PERFECT INFO BOTH'!$E$24</f>
        <v>0.1</v>
      </c>
      <c r="L15" s="1" t="s">
        <v>96</v>
      </c>
      <c r="M15" s="1">
        <v>0</v>
      </c>
      <c r="O15" s="1" t="str">
        <f>'PERFECT INFO BOTH'!$F$24</f>
        <v>Chance</v>
      </c>
      <c r="P15" s="1" t="b">
        <v>0</v>
      </c>
    </row>
    <row r="16" spans="1:16" ht="12.75">
      <c r="A16" s="1">
        <f>'PERFECT INFO BOTH'!$F$53</f>
        <v>40.875</v>
      </c>
      <c r="B16" s="2" t="s">
        <v>45</v>
      </c>
      <c r="C16" s="1">
        <v>0</v>
      </c>
      <c r="I16" s="1" t="s">
        <v>41</v>
      </c>
      <c r="J16" s="1">
        <f>'PERFECT INFO BOTH'!$E$53</f>
        <v>0</v>
      </c>
      <c r="K16" s="1">
        <f>'PERFECT INFO BOTH'!$E$52</f>
        <v>0.4</v>
      </c>
      <c r="L16" s="1" t="s">
        <v>106</v>
      </c>
      <c r="M16" s="1">
        <v>0</v>
      </c>
      <c r="O16" s="1" t="str">
        <f>'PERFECT INFO BOTH'!$F$52</f>
        <v>Chance</v>
      </c>
      <c r="P16" s="1" t="b">
        <v>0</v>
      </c>
    </row>
    <row r="17" spans="1:16" ht="12.75">
      <c r="A17" s="1">
        <f>'PERFECT INFO BOTH'!$F$79</f>
        <v>62.004999999999995</v>
      </c>
      <c r="B17" s="2" t="s">
        <v>49</v>
      </c>
      <c r="C17" s="1">
        <v>0</v>
      </c>
      <c r="I17" s="1" t="s">
        <v>41</v>
      </c>
      <c r="J17" s="1">
        <f>'PERFECT INFO BOTH'!$E$79</f>
        <v>20</v>
      </c>
      <c r="K17" s="1">
        <f>'PERFECT INFO BOTH'!$E$78</f>
        <v>0.3</v>
      </c>
      <c r="L17" s="1" t="s">
        <v>115</v>
      </c>
      <c r="M17" s="1">
        <v>0</v>
      </c>
      <c r="O17" s="1" t="str">
        <f>'PERFECT INFO BOTH'!$F$78</f>
        <v>Chance</v>
      </c>
      <c r="P17" s="1" t="b">
        <v>0</v>
      </c>
    </row>
    <row r="18" spans="1:16" ht="12.75">
      <c r="A18" s="1">
        <f>'PERFECT INFO BOTH'!$F$105</f>
        <v>42.394999999999996</v>
      </c>
      <c r="B18" s="2" t="s">
        <v>50</v>
      </c>
      <c r="C18" s="1">
        <v>0</v>
      </c>
      <c r="I18" s="1" t="s">
        <v>41</v>
      </c>
      <c r="J18" s="1">
        <f>'PERFECT INFO BOTH'!$E$105</f>
        <v>0</v>
      </c>
      <c r="K18" s="1">
        <f>'PERFECT INFO BOTH'!$E$104</f>
        <v>0.2</v>
      </c>
      <c r="L18" s="1" t="s">
        <v>124</v>
      </c>
      <c r="M18" s="1">
        <v>0</v>
      </c>
      <c r="O18" s="1" t="str">
        <f>'PERFECT INFO BOTH'!$F$104</f>
        <v>Chance</v>
      </c>
      <c r="P18" s="1" t="b">
        <v>0</v>
      </c>
    </row>
    <row r="19" spans="1:16" ht="12.75">
      <c r="A19" s="1">
        <f>'PERFECT INFO BOTH'!$G$21</f>
        <v>35</v>
      </c>
      <c r="B19" s="2" t="s">
        <v>44</v>
      </c>
      <c r="C19" s="1">
        <v>0</v>
      </c>
      <c r="I19" s="1" t="s">
        <v>41</v>
      </c>
      <c r="J19" s="1">
        <f>'PERFECT INFO BOTH'!$F$21</f>
        <v>0</v>
      </c>
      <c r="K19" s="1">
        <f>'PERFECT INFO BOTH'!$F$20</f>
        <v>0.25</v>
      </c>
      <c r="L19" s="1" t="s">
        <v>99</v>
      </c>
      <c r="M19" s="1">
        <v>0</v>
      </c>
      <c r="O19" s="1" t="str">
        <f>'PERFECT INFO BOTH'!$G$20</f>
        <v>Decision</v>
      </c>
      <c r="P19" s="1" t="b">
        <v>0</v>
      </c>
    </row>
    <row r="20" spans="1:16" ht="12.75">
      <c r="A20" s="1">
        <f>'PERFECT INFO BOTH'!$G$29</f>
        <v>37</v>
      </c>
      <c r="B20" s="2" t="s">
        <v>45</v>
      </c>
      <c r="C20" s="1">
        <v>0</v>
      </c>
      <c r="I20" s="1" t="s">
        <v>41</v>
      </c>
      <c r="J20" s="1">
        <f>'PERFECT INFO BOTH'!$F$29</f>
        <v>0</v>
      </c>
      <c r="K20" s="1">
        <f>'PERFECT INFO BOTH'!$F$28</f>
        <v>0.25</v>
      </c>
      <c r="L20" s="1" t="s">
        <v>100</v>
      </c>
      <c r="M20" s="1">
        <v>0</v>
      </c>
      <c r="O20" s="1" t="str">
        <f>'PERFECT INFO BOTH'!$G$28</f>
        <v>Decision</v>
      </c>
      <c r="P20" s="1" t="b">
        <v>0</v>
      </c>
    </row>
    <row r="21" spans="1:16" ht="12.75">
      <c r="A21" s="1">
        <f>'PERFECT INFO BOTH'!$G$35</f>
        <v>37</v>
      </c>
      <c r="B21" s="2" t="s">
        <v>49</v>
      </c>
      <c r="C21" s="1">
        <v>0</v>
      </c>
      <c r="I21" s="1" t="s">
        <v>41</v>
      </c>
      <c r="J21" s="1">
        <f>'PERFECT INFO BOTH'!$F$35</f>
        <v>0</v>
      </c>
      <c r="K21" s="1">
        <f>'PERFECT INFO BOTH'!$F$34</f>
        <v>0.37</v>
      </c>
      <c r="L21" s="1" t="s">
        <v>102</v>
      </c>
      <c r="M21" s="1">
        <v>0</v>
      </c>
      <c r="O21" s="1" t="str">
        <f>'PERFECT INFO BOTH'!$G$34</f>
        <v>Decision</v>
      </c>
      <c r="P21" s="1" t="b">
        <v>0</v>
      </c>
    </row>
    <row r="22" spans="1:16" ht="12.75">
      <c r="A22" s="1">
        <f>'PERFECT INFO BOTH'!$G$41</f>
        <v>37</v>
      </c>
      <c r="B22" s="2" t="s">
        <v>50</v>
      </c>
      <c r="C22" s="1">
        <v>0</v>
      </c>
      <c r="I22" s="1" t="s">
        <v>41</v>
      </c>
      <c r="J22" s="1">
        <f>'PERFECT INFO BOTH'!$F$41</f>
        <v>0</v>
      </c>
      <c r="K22" s="1">
        <f>'PERFECT INFO BOTH'!$F$40</f>
        <v>0.13</v>
      </c>
      <c r="L22" s="1" t="s">
        <v>104</v>
      </c>
      <c r="M22" s="1">
        <v>0</v>
      </c>
      <c r="O22" s="1" t="str">
        <f>'PERFECT INFO BOTH'!$G$40</f>
        <v>Decision</v>
      </c>
      <c r="P22" s="1" t="b">
        <v>0</v>
      </c>
    </row>
    <row r="23" spans="1:16" ht="12.75">
      <c r="A23" s="1">
        <f>'PERFECT INFO BOTH'!$H$19</f>
        <v>35</v>
      </c>
      <c r="B23" s="2" t="s">
        <v>44</v>
      </c>
      <c r="C23" s="1">
        <v>0</v>
      </c>
      <c r="H23" s="1" t="s">
        <v>41</v>
      </c>
      <c r="I23" s="1" t="s">
        <v>41</v>
      </c>
      <c r="J23" s="1">
        <f>'PERFECT INFO BOTH'!$G$19</f>
        <v>35</v>
      </c>
      <c r="L23" s="1" t="s">
        <v>98</v>
      </c>
      <c r="M23" s="1">
        <v>0</v>
      </c>
      <c r="P23" s="1" t="b">
        <v>0</v>
      </c>
    </row>
    <row r="24" spans="1:16" ht="12.75">
      <c r="A24" s="1">
        <f>'PERFECT INFO BOTH'!$H$23</f>
        <v>37</v>
      </c>
      <c r="B24" s="2" t="s">
        <v>45</v>
      </c>
      <c r="C24" s="1">
        <v>0</v>
      </c>
      <c r="H24" s="1" t="s">
        <v>41</v>
      </c>
      <c r="I24" s="1" t="s">
        <v>41</v>
      </c>
      <c r="J24" s="1">
        <f>'PERFECT INFO BOTH'!$G$23</f>
        <v>37</v>
      </c>
      <c r="L24" s="1" t="s">
        <v>98</v>
      </c>
      <c r="M24" s="1">
        <v>0</v>
      </c>
      <c r="P24" s="1" t="b">
        <v>0</v>
      </c>
    </row>
    <row r="25" spans="1:16" ht="12.75">
      <c r="A25" s="1">
        <f>'PERFECT INFO BOTH'!$H$27</f>
        <v>42.5</v>
      </c>
      <c r="B25" s="2" t="s">
        <v>44</v>
      </c>
      <c r="C25" s="1">
        <v>0</v>
      </c>
      <c r="H25" s="1" t="s">
        <v>41</v>
      </c>
      <c r="I25" s="1" t="s">
        <v>41</v>
      </c>
      <c r="J25" s="1">
        <f>'PERFECT INFO BOTH'!$G$27</f>
        <v>42.5</v>
      </c>
      <c r="L25" s="1" t="s">
        <v>101</v>
      </c>
      <c r="M25" s="1">
        <v>0</v>
      </c>
      <c r="P25" s="1" t="b">
        <v>0</v>
      </c>
    </row>
    <row r="26" spans="1:16" ht="12.75">
      <c r="A26" s="1">
        <f>'PERFECT INFO BOTH'!$H$31</f>
        <v>37</v>
      </c>
      <c r="B26" s="2" t="s">
        <v>45</v>
      </c>
      <c r="C26" s="1">
        <v>0</v>
      </c>
      <c r="H26" s="1" t="s">
        <v>41</v>
      </c>
      <c r="I26" s="1" t="s">
        <v>41</v>
      </c>
      <c r="J26" s="1">
        <f>'PERFECT INFO BOTH'!$G$31</f>
        <v>37</v>
      </c>
      <c r="L26" s="1" t="s">
        <v>101</v>
      </c>
      <c r="M26" s="1">
        <v>0</v>
      </c>
      <c r="P26" s="1" t="b">
        <v>0</v>
      </c>
    </row>
    <row r="27" spans="1:16" ht="12.75">
      <c r="A27" s="1">
        <f>'PERFECT INFO BOTH'!$H$33</f>
        <v>45</v>
      </c>
      <c r="B27" s="2" t="s">
        <v>44</v>
      </c>
      <c r="C27" s="1">
        <v>0</v>
      </c>
      <c r="H27" s="1" t="s">
        <v>41</v>
      </c>
      <c r="I27" s="1" t="s">
        <v>41</v>
      </c>
      <c r="J27" s="1">
        <f>'PERFECT INFO BOTH'!$G$33</f>
        <v>45</v>
      </c>
      <c r="L27" s="1" t="s">
        <v>103</v>
      </c>
      <c r="M27" s="1">
        <v>0</v>
      </c>
      <c r="P27" s="1" t="b">
        <v>0</v>
      </c>
    </row>
    <row r="28" spans="1:16" ht="12.75">
      <c r="A28" s="1">
        <f>'PERFECT INFO BOTH'!$H$37</f>
        <v>37</v>
      </c>
      <c r="B28" s="2" t="s">
        <v>45</v>
      </c>
      <c r="C28" s="1">
        <v>0</v>
      </c>
      <c r="H28" s="1" t="s">
        <v>41</v>
      </c>
      <c r="I28" s="1" t="s">
        <v>41</v>
      </c>
      <c r="J28" s="1">
        <f>'PERFECT INFO BOTH'!$G$37</f>
        <v>37</v>
      </c>
      <c r="L28" s="1" t="s">
        <v>103</v>
      </c>
      <c r="M28" s="1">
        <v>0</v>
      </c>
      <c r="P28" s="1" t="b">
        <v>0</v>
      </c>
    </row>
    <row r="29" spans="1:16" ht="12.75">
      <c r="A29" s="1">
        <f>'PERFECT INFO BOTH'!$H$39</f>
        <v>49</v>
      </c>
      <c r="B29" s="2" t="s">
        <v>44</v>
      </c>
      <c r="C29" s="1">
        <v>0</v>
      </c>
      <c r="H29" s="1" t="s">
        <v>41</v>
      </c>
      <c r="I29" s="1" t="s">
        <v>41</v>
      </c>
      <c r="J29" s="1">
        <f>'PERFECT INFO BOTH'!$G$39</f>
        <v>49</v>
      </c>
      <c r="L29" s="1" t="s">
        <v>105</v>
      </c>
      <c r="M29" s="1">
        <v>0</v>
      </c>
      <c r="P29" s="1" t="b">
        <v>0</v>
      </c>
    </row>
    <row r="30" spans="1:16" ht="12.75">
      <c r="A30" s="1">
        <f>'PERFECT INFO BOTH'!$H$43</f>
        <v>37</v>
      </c>
      <c r="B30" s="2" t="s">
        <v>45</v>
      </c>
      <c r="C30" s="1">
        <v>0</v>
      </c>
      <c r="H30" s="1" t="s">
        <v>41</v>
      </c>
      <c r="I30" s="1" t="s">
        <v>41</v>
      </c>
      <c r="J30" s="1">
        <f>'PERFECT INFO BOTH'!$G$43</f>
        <v>37</v>
      </c>
      <c r="L30" s="1" t="s">
        <v>105</v>
      </c>
      <c r="M30" s="1">
        <v>0</v>
      </c>
      <c r="P30" s="1" t="b">
        <v>0</v>
      </c>
    </row>
    <row r="31" spans="1:16" ht="12.75">
      <c r="A31" s="1">
        <f>'PERFECT INFO BOTH'!$G$49</f>
        <v>35</v>
      </c>
      <c r="B31" s="2" t="s">
        <v>44</v>
      </c>
      <c r="C31" s="1">
        <v>0</v>
      </c>
      <c r="I31" s="1" t="s">
        <v>41</v>
      </c>
      <c r="J31" s="1">
        <f>'PERFECT INFO BOTH'!$F$49</f>
        <v>0</v>
      </c>
      <c r="K31" s="1">
        <f>'PERFECT INFO BOTH'!$F$48</f>
        <v>0.25</v>
      </c>
      <c r="L31" s="1" t="s">
        <v>107</v>
      </c>
      <c r="M31" s="1">
        <v>0</v>
      </c>
      <c r="O31" s="1" t="str">
        <f>'PERFECT INFO BOTH'!$G$48</f>
        <v>Decision</v>
      </c>
      <c r="P31" s="1" t="b">
        <v>0</v>
      </c>
    </row>
    <row r="32" spans="1:16" ht="12.75">
      <c r="A32" s="1">
        <f>'PERFECT INFO BOTH'!$H$47</f>
        <v>35</v>
      </c>
      <c r="B32" s="2" t="s">
        <v>44</v>
      </c>
      <c r="C32" s="1">
        <v>0</v>
      </c>
      <c r="H32" s="1" t="s">
        <v>41</v>
      </c>
      <c r="I32" s="1" t="s">
        <v>41</v>
      </c>
      <c r="J32" s="1">
        <f>'PERFECT INFO BOTH'!$G$47</f>
        <v>35</v>
      </c>
      <c r="L32" s="1" t="s">
        <v>108</v>
      </c>
      <c r="M32" s="1">
        <v>0</v>
      </c>
      <c r="P32" s="1" t="b">
        <v>0</v>
      </c>
    </row>
    <row r="33" spans="1:16" ht="12.75">
      <c r="A33" s="1">
        <f>'PERFECT INFO BOTH'!$H$51</f>
        <v>43</v>
      </c>
      <c r="B33" s="2" t="s">
        <v>45</v>
      </c>
      <c r="C33" s="1">
        <v>0</v>
      </c>
      <c r="H33" s="1" t="s">
        <v>41</v>
      </c>
      <c r="I33" s="1" t="s">
        <v>41</v>
      </c>
      <c r="J33" s="1">
        <f>'PERFECT INFO BOTH'!$G$51</f>
        <v>43</v>
      </c>
      <c r="L33" s="1" t="s">
        <v>108</v>
      </c>
      <c r="M33" s="1">
        <v>0</v>
      </c>
      <c r="P33" s="1" t="b">
        <v>0</v>
      </c>
    </row>
    <row r="34" spans="1:16" ht="12.75">
      <c r="A34" s="1">
        <f>'PERFECT INFO BOTH'!$G$57</f>
        <v>42.5</v>
      </c>
      <c r="B34" s="2" t="s">
        <v>45</v>
      </c>
      <c r="C34" s="1">
        <v>0</v>
      </c>
      <c r="I34" s="1" t="s">
        <v>41</v>
      </c>
      <c r="J34" s="1">
        <f>'PERFECT INFO BOTH'!$F$57</f>
        <v>0</v>
      </c>
      <c r="K34" s="1">
        <f>'PERFECT INFO BOTH'!$F$56</f>
        <v>0.25</v>
      </c>
      <c r="L34" s="1" t="s">
        <v>109</v>
      </c>
      <c r="M34" s="1">
        <v>0</v>
      </c>
      <c r="O34" s="1" t="str">
        <f>'PERFECT INFO BOTH'!$G$56</f>
        <v>Decision</v>
      </c>
      <c r="P34" s="1" t="b">
        <v>0</v>
      </c>
    </row>
    <row r="35" spans="1:16" ht="12.75">
      <c r="A35" s="1">
        <f>'PERFECT INFO BOTH'!$H$55</f>
        <v>42.5</v>
      </c>
      <c r="B35" s="2" t="s">
        <v>44</v>
      </c>
      <c r="C35" s="1">
        <v>0</v>
      </c>
      <c r="H35" s="1" t="s">
        <v>41</v>
      </c>
      <c r="I35" s="1" t="s">
        <v>41</v>
      </c>
      <c r="J35" s="1">
        <f>'PERFECT INFO BOTH'!$G$55</f>
        <v>42.5</v>
      </c>
      <c r="L35" s="1" t="s">
        <v>110</v>
      </c>
      <c r="M35" s="1">
        <v>0</v>
      </c>
      <c r="P35" s="1" t="b">
        <v>0</v>
      </c>
    </row>
    <row r="36" spans="1:16" ht="12.75">
      <c r="A36" s="1">
        <f>'PERFECT INFO BOTH'!$H$59</f>
        <v>43</v>
      </c>
      <c r="B36" s="2" t="s">
        <v>45</v>
      </c>
      <c r="C36" s="1">
        <v>0</v>
      </c>
      <c r="H36" s="1" t="s">
        <v>41</v>
      </c>
      <c r="I36" s="1" t="s">
        <v>41</v>
      </c>
      <c r="J36" s="1">
        <f>'PERFECT INFO BOTH'!$G$59</f>
        <v>43</v>
      </c>
      <c r="L36" s="1" t="s">
        <v>110</v>
      </c>
      <c r="M36" s="1">
        <v>0</v>
      </c>
      <c r="P36" s="1" t="b">
        <v>0</v>
      </c>
    </row>
    <row r="37" spans="1:16" ht="12.75">
      <c r="A37" s="1">
        <f>'PERFECT INFO BOTH'!$G$63</f>
        <v>43</v>
      </c>
      <c r="B37" s="2" t="s">
        <v>49</v>
      </c>
      <c r="C37" s="1">
        <v>0</v>
      </c>
      <c r="I37" s="1" t="s">
        <v>41</v>
      </c>
      <c r="J37" s="1">
        <f>'PERFECT INFO BOTH'!$F$63</f>
        <v>0</v>
      </c>
      <c r="K37" s="1">
        <f>'PERFECT INFO BOTH'!$F$62</f>
        <v>0.37</v>
      </c>
      <c r="L37" s="1" t="s">
        <v>111</v>
      </c>
      <c r="M37" s="1">
        <v>0</v>
      </c>
      <c r="O37" s="1" t="str">
        <f>'PERFECT INFO BOTH'!$G$62</f>
        <v>Decision</v>
      </c>
      <c r="P37" s="1" t="b">
        <v>0</v>
      </c>
    </row>
    <row r="38" spans="1:16" ht="12.75">
      <c r="A38" s="1">
        <f>'PERFECT INFO BOTH'!$H$61</f>
        <v>45</v>
      </c>
      <c r="B38" s="2" t="s">
        <v>44</v>
      </c>
      <c r="C38" s="1">
        <v>0</v>
      </c>
      <c r="H38" s="1" t="s">
        <v>41</v>
      </c>
      <c r="I38" s="1" t="s">
        <v>41</v>
      </c>
      <c r="J38" s="1">
        <f>'PERFECT INFO BOTH'!$G$61</f>
        <v>45</v>
      </c>
      <c r="L38" s="1" t="s">
        <v>112</v>
      </c>
      <c r="M38" s="1">
        <v>0</v>
      </c>
      <c r="P38" s="1" t="b">
        <v>0</v>
      </c>
    </row>
    <row r="39" spans="1:16" ht="12.75">
      <c r="A39" s="1">
        <f>'PERFECT INFO BOTH'!$H$65</f>
        <v>43</v>
      </c>
      <c r="B39" s="2" t="s">
        <v>45</v>
      </c>
      <c r="C39" s="1">
        <v>0</v>
      </c>
      <c r="H39" s="1" t="s">
        <v>41</v>
      </c>
      <c r="I39" s="1" t="s">
        <v>41</v>
      </c>
      <c r="J39" s="1">
        <f>'PERFECT INFO BOTH'!$G$65</f>
        <v>43</v>
      </c>
      <c r="L39" s="1" t="s">
        <v>112</v>
      </c>
      <c r="M39" s="1">
        <v>0</v>
      </c>
      <c r="P39" s="1" t="b">
        <v>0</v>
      </c>
    </row>
    <row r="40" spans="1:16" ht="12.75">
      <c r="A40" s="1">
        <f>'PERFECT INFO BOTH'!$G$69</f>
        <v>43</v>
      </c>
      <c r="B40" s="2" t="s">
        <v>50</v>
      </c>
      <c r="C40" s="1">
        <v>0</v>
      </c>
      <c r="I40" s="1" t="s">
        <v>41</v>
      </c>
      <c r="J40" s="1">
        <f>'PERFECT INFO BOTH'!$F$69</f>
        <v>0</v>
      </c>
      <c r="K40" s="1">
        <f>'PERFECT INFO BOTH'!$F$68</f>
        <v>0.13</v>
      </c>
      <c r="L40" s="1" t="s">
        <v>113</v>
      </c>
      <c r="M40" s="1">
        <v>0</v>
      </c>
      <c r="O40" s="1" t="str">
        <f>'PERFECT INFO BOTH'!$G$68</f>
        <v>Decision</v>
      </c>
      <c r="P40" s="1" t="b">
        <v>0</v>
      </c>
    </row>
    <row r="41" spans="1:16" ht="12.75">
      <c r="A41" s="1">
        <f>'PERFECT INFO BOTH'!$H$67</f>
        <v>49</v>
      </c>
      <c r="B41" s="2" t="s">
        <v>44</v>
      </c>
      <c r="C41" s="1">
        <v>0</v>
      </c>
      <c r="H41" s="1" t="s">
        <v>41</v>
      </c>
      <c r="I41" s="1" t="s">
        <v>41</v>
      </c>
      <c r="J41" s="1">
        <f>'PERFECT INFO BOTH'!$G$67</f>
        <v>49</v>
      </c>
      <c r="L41" s="1" t="s">
        <v>114</v>
      </c>
      <c r="M41" s="1">
        <v>0</v>
      </c>
      <c r="P41" s="1" t="b">
        <v>0</v>
      </c>
    </row>
    <row r="42" spans="1:16" ht="12.75">
      <c r="A42" s="1">
        <f>'PERFECT INFO BOTH'!$H$71</f>
        <v>43</v>
      </c>
      <c r="B42" s="2" t="s">
        <v>45</v>
      </c>
      <c r="C42" s="1">
        <v>0</v>
      </c>
      <c r="H42" s="1" t="s">
        <v>41</v>
      </c>
      <c r="I42" s="1" t="s">
        <v>41</v>
      </c>
      <c r="J42" s="1">
        <f>'PERFECT INFO BOTH'!$G$71</f>
        <v>43</v>
      </c>
      <c r="L42" s="1" t="s">
        <v>114</v>
      </c>
      <c r="M42" s="1">
        <v>0</v>
      </c>
      <c r="P42" s="1" t="b">
        <v>0</v>
      </c>
    </row>
    <row r="43" spans="1:16" ht="12.75">
      <c r="A43" s="1">
        <f>'PERFECT INFO BOTH'!$G$75</f>
        <v>55</v>
      </c>
      <c r="B43" s="2" t="s">
        <v>44</v>
      </c>
      <c r="C43" s="1">
        <v>0</v>
      </c>
      <c r="I43" s="1" t="s">
        <v>41</v>
      </c>
      <c r="J43" s="1">
        <f>'PERFECT INFO BOTH'!$F$75</f>
        <v>0</v>
      </c>
      <c r="K43" s="1">
        <f>'PERFECT INFO BOTH'!$F$74</f>
        <v>0.25</v>
      </c>
      <c r="L43" s="1" t="s">
        <v>116</v>
      </c>
      <c r="M43" s="1">
        <v>0</v>
      </c>
      <c r="O43" s="1" t="str">
        <f>'PERFECT INFO BOTH'!$G$74</f>
        <v>Decision</v>
      </c>
      <c r="P43" s="1" t="b">
        <v>0</v>
      </c>
    </row>
    <row r="44" spans="1:16" ht="12.75">
      <c r="A44" s="1">
        <f>'PERFECT INFO BOTH'!$H$73</f>
        <v>55</v>
      </c>
      <c r="B44" s="2" t="s">
        <v>44</v>
      </c>
      <c r="C44" s="1">
        <v>0</v>
      </c>
      <c r="H44" s="1" t="s">
        <v>41</v>
      </c>
      <c r="I44" s="1" t="s">
        <v>41</v>
      </c>
      <c r="J44" s="1">
        <f>'PERFECT INFO BOTH'!$G$73</f>
        <v>35</v>
      </c>
      <c r="L44" s="1" t="s">
        <v>117</v>
      </c>
      <c r="M44" s="1">
        <v>0</v>
      </c>
      <c r="P44" s="1" t="b">
        <v>0</v>
      </c>
    </row>
    <row r="45" spans="1:16" ht="12.75">
      <c r="A45" s="1">
        <f>'PERFECT INFO BOTH'!$H$77</f>
        <v>66</v>
      </c>
      <c r="B45" s="2" t="s">
        <v>45</v>
      </c>
      <c r="C45" s="1">
        <v>0</v>
      </c>
      <c r="H45" s="1" t="s">
        <v>41</v>
      </c>
      <c r="I45" s="1" t="s">
        <v>41</v>
      </c>
      <c r="J45" s="1">
        <f>'PERFECT INFO BOTH'!$G$77</f>
        <v>46</v>
      </c>
      <c r="L45" s="1" t="s">
        <v>117</v>
      </c>
      <c r="M45" s="1">
        <v>0</v>
      </c>
      <c r="P45" s="1" t="b">
        <v>0</v>
      </c>
    </row>
    <row r="46" spans="1:16" ht="12.75">
      <c r="A46" s="1">
        <f>'PERFECT INFO BOTH'!$G$83</f>
        <v>62.5</v>
      </c>
      <c r="B46" s="2" t="s">
        <v>45</v>
      </c>
      <c r="C46" s="1">
        <v>0</v>
      </c>
      <c r="I46" s="1" t="s">
        <v>41</v>
      </c>
      <c r="J46" s="1">
        <f>'PERFECT INFO BOTH'!$F$83</f>
        <v>0</v>
      </c>
      <c r="K46" s="1">
        <f>'PERFECT INFO BOTH'!$F$82</f>
        <v>0.25</v>
      </c>
      <c r="L46" s="1" t="s">
        <v>118</v>
      </c>
      <c r="M46" s="1">
        <v>0</v>
      </c>
      <c r="O46" s="1" t="str">
        <f>'PERFECT INFO BOTH'!$G$82</f>
        <v>Decision</v>
      </c>
      <c r="P46" s="1" t="b">
        <v>0</v>
      </c>
    </row>
    <row r="47" spans="1:16" ht="12.75">
      <c r="A47" s="1">
        <f>'PERFECT INFO BOTH'!$H$81</f>
        <v>62.5</v>
      </c>
      <c r="B47" s="2" t="s">
        <v>44</v>
      </c>
      <c r="C47" s="1">
        <v>0</v>
      </c>
      <c r="H47" s="1" t="s">
        <v>41</v>
      </c>
      <c r="I47" s="1" t="s">
        <v>41</v>
      </c>
      <c r="J47" s="1">
        <f>'PERFECT INFO BOTH'!$G$81</f>
        <v>42.5</v>
      </c>
      <c r="L47" s="1" t="s">
        <v>119</v>
      </c>
      <c r="M47" s="1">
        <v>0</v>
      </c>
      <c r="P47" s="1" t="b">
        <v>0</v>
      </c>
    </row>
    <row r="48" spans="1:16" ht="12.75">
      <c r="A48" s="1">
        <f>'PERFECT INFO BOTH'!$H$85</f>
        <v>66</v>
      </c>
      <c r="B48" s="2" t="s">
        <v>45</v>
      </c>
      <c r="C48" s="1">
        <v>0</v>
      </c>
      <c r="H48" s="1" t="s">
        <v>41</v>
      </c>
      <c r="I48" s="1" t="s">
        <v>41</v>
      </c>
      <c r="J48" s="1">
        <f>'PERFECT INFO BOTH'!$G$85</f>
        <v>46</v>
      </c>
      <c r="L48" s="1" t="s">
        <v>119</v>
      </c>
      <c r="M48" s="1">
        <v>0</v>
      </c>
      <c r="P48" s="1" t="b">
        <v>0</v>
      </c>
    </row>
    <row r="49" spans="1:16" ht="12.75">
      <c r="A49" s="1">
        <f>'PERFECT INFO BOTH'!$G$89</f>
        <v>65</v>
      </c>
      <c r="B49" s="2" t="s">
        <v>49</v>
      </c>
      <c r="C49" s="1">
        <v>0</v>
      </c>
      <c r="I49" s="1" t="s">
        <v>41</v>
      </c>
      <c r="J49" s="1">
        <f>'PERFECT INFO BOTH'!$F$89</f>
        <v>0</v>
      </c>
      <c r="K49" s="1">
        <f>'PERFECT INFO BOTH'!$F$88</f>
        <v>0.37</v>
      </c>
      <c r="L49" s="1" t="s">
        <v>120</v>
      </c>
      <c r="M49" s="1">
        <v>0</v>
      </c>
      <c r="O49" s="1" t="str">
        <f>'PERFECT INFO BOTH'!$G$88</f>
        <v>Decision</v>
      </c>
      <c r="P49" s="1" t="b">
        <v>0</v>
      </c>
    </row>
    <row r="50" spans="1:16" ht="12.75">
      <c r="A50" s="1">
        <f>'PERFECT INFO BOTH'!$H$87</f>
        <v>65</v>
      </c>
      <c r="B50" s="2" t="s">
        <v>44</v>
      </c>
      <c r="C50" s="1">
        <v>0</v>
      </c>
      <c r="H50" s="1" t="s">
        <v>41</v>
      </c>
      <c r="I50" s="1" t="s">
        <v>41</v>
      </c>
      <c r="J50" s="1">
        <f>'PERFECT INFO BOTH'!$G$87</f>
        <v>45</v>
      </c>
      <c r="L50" s="1" t="s">
        <v>121</v>
      </c>
      <c r="M50" s="1">
        <v>0</v>
      </c>
      <c r="P50" s="1" t="b">
        <v>0</v>
      </c>
    </row>
    <row r="51" spans="1:16" ht="12.75">
      <c r="A51" s="1">
        <f>'PERFECT INFO BOTH'!$H$91</f>
        <v>66</v>
      </c>
      <c r="B51" s="2" t="s">
        <v>45</v>
      </c>
      <c r="C51" s="1">
        <v>0</v>
      </c>
      <c r="H51" s="1" t="s">
        <v>41</v>
      </c>
      <c r="I51" s="1" t="s">
        <v>41</v>
      </c>
      <c r="J51" s="1">
        <f>'PERFECT INFO BOTH'!$G$91</f>
        <v>46</v>
      </c>
      <c r="L51" s="1" t="s">
        <v>121</v>
      </c>
      <c r="M51" s="1">
        <v>0</v>
      </c>
      <c r="P51" s="1" t="b">
        <v>0</v>
      </c>
    </row>
    <row r="52" spans="1:16" ht="12.75">
      <c r="A52" s="1">
        <f>'PERFECT INFO BOTH'!$G$95</f>
        <v>66</v>
      </c>
      <c r="B52" s="2" t="s">
        <v>50</v>
      </c>
      <c r="C52" s="1">
        <v>0</v>
      </c>
      <c r="I52" s="1" t="s">
        <v>41</v>
      </c>
      <c r="J52" s="1">
        <f>'PERFECT INFO BOTH'!$F$95</f>
        <v>0</v>
      </c>
      <c r="K52" s="1">
        <f>'PERFECT INFO BOTH'!$F$94</f>
        <v>0.13</v>
      </c>
      <c r="L52" s="1" t="s">
        <v>122</v>
      </c>
      <c r="M52" s="1">
        <v>0</v>
      </c>
      <c r="O52" s="1" t="str">
        <f>'PERFECT INFO BOTH'!$G$94</f>
        <v>Decision</v>
      </c>
      <c r="P52" s="1" t="b">
        <v>0</v>
      </c>
    </row>
    <row r="53" spans="1:16" ht="12.75">
      <c r="A53" s="1">
        <f>'PERFECT INFO BOTH'!$H$93</f>
        <v>69</v>
      </c>
      <c r="B53" s="2" t="s">
        <v>44</v>
      </c>
      <c r="C53" s="1">
        <v>0</v>
      </c>
      <c r="H53" s="1" t="s">
        <v>41</v>
      </c>
      <c r="I53" s="1" t="s">
        <v>41</v>
      </c>
      <c r="J53" s="1">
        <f>'PERFECT INFO BOTH'!$G$93</f>
        <v>49</v>
      </c>
      <c r="L53" s="1" t="s">
        <v>123</v>
      </c>
      <c r="M53" s="1">
        <v>0</v>
      </c>
      <c r="P53" s="1" t="b">
        <v>0</v>
      </c>
    </row>
    <row r="54" spans="1:16" ht="12.75">
      <c r="A54" s="1">
        <f>'PERFECT INFO BOTH'!$H$97</f>
        <v>66</v>
      </c>
      <c r="B54" s="2" t="s">
        <v>45</v>
      </c>
      <c r="C54" s="1">
        <v>0</v>
      </c>
      <c r="H54" s="1" t="s">
        <v>41</v>
      </c>
      <c r="I54" s="1" t="s">
        <v>41</v>
      </c>
      <c r="J54" s="1">
        <f>'PERFECT INFO BOTH'!$G$97</f>
        <v>46</v>
      </c>
      <c r="L54" s="1" t="s">
        <v>123</v>
      </c>
      <c r="M54" s="1">
        <v>0</v>
      </c>
      <c r="P54" s="1" t="b">
        <v>0</v>
      </c>
    </row>
    <row r="55" spans="1:16" ht="12.75">
      <c r="A55" s="1">
        <f>'PERFECT INFO BOTH'!$G$101</f>
        <v>35</v>
      </c>
      <c r="B55" s="2" t="s">
        <v>44</v>
      </c>
      <c r="C55" s="1">
        <v>0</v>
      </c>
      <c r="I55" s="1" t="s">
        <v>41</v>
      </c>
      <c r="J55" s="1">
        <f>'PERFECT INFO BOTH'!$F$101</f>
        <v>0</v>
      </c>
      <c r="K55" s="1">
        <f>'PERFECT INFO BOTH'!$F$100</f>
        <v>0.25</v>
      </c>
      <c r="L55" s="1" t="s">
        <v>125</v>
      </c>
      <c r="M55" s="1">
        <v>0</v>
      </c>
      <c r="O55" s="1" t="str">
        <f>'PERFECT INFO BOTH'!$G$100</f>
        <v>Decision</v>
      </c>
      <c r="P55" s="1" t="b">
        <v>0</v>
      </c>
    </row>
    <row r="56" spans="1:16" ht="12.75">
      <c r="A56" s="1">
        <f>'PERFECT INFO BOTH'!$H$99</f>
        <v>35</v>
      </c>
      <c r="B56" s="2" t="s">
        <v>44</v>
      </c>
      <c r="C56" s="1">
        <v>0</v>
      </c>
      <c r="H56" s="1" t="s">
        <v>41</v>
      </c>
      <c r="I56" s="1" t="s">
        <v>41</v>
      </c>
      <c r="J56" s="1">
        <f>'PERFECT INFO BOTH'!$G$99</f>
        <v>35</v>
      </c>
      <c r="L56" s="1" t="s">
        <v>126</v>
      </c>
      <c r="M56" s="1">
        <v>0</v>
      </c>
      <c r="P56" s="1" t="b">
        <v>0</v>
      </c>
    </row>
    <row r="57" spans="1:16" ht="12.75">
      <c r="A57" s="1">
        <f>'PERFECT INFO BOTH'!$H$103</f>
        <v>50</v>
      </c>
      <c r="B57" s="2" t="s">
        <v>45</v>
      </c>
      <c r="C57" s="1">
        <v>0</v>
      </c>
      <c r="H57" s="1" t="s">
        <v>41</v>
      </c>
      <c r="I57" s="1" t="s">
        <v>41</v>
      </c>
      <c r="J57" s="1">
        <f>'PERFECT INFO BOTH'!$G$103</f>
        <v>50</v>
      </c>
      <c r="L57" s="1" t="s">
        <v>126</v>
      </c>
      <c r="M57" s="1">
        <v>0</v>
      </c>
      <c r="P57" s="1" t="b">
        <v>0</v>
      </c>
    </row>
    <row r="58" spans="1:16" ht="12.75">
      <c r="A58" s="1">
        <f>'PERFECT INFO BOTH'!$G$109</f>
        <v>42.5</v>
      </c>
      <c r="B58" s="2" t="s">
        <v>45</v>
      </c>
      <c r="C58" s="1">
        <v>0</v>
      </c>
      <c r="I58" s="1" t="s">
        <v>41</v>
      </c>
      <c r="J58" s="1">
        <f>'PERFECT INFO BOTH'!$F$109</f>
        <v>0</v>
      </c>
      <c r="K58" s="1">
        <f>'PERFECT INFO BOTH'!$F$108</f>
        <v>0.25</v>
      </c>
      <c r="L58" s="1" t="s">
        <v>127</v>
      </c>
      <c r="M58" s="1">
        <v>0</v>
      </c>
      <c r="O58" s="1" t="str">
        <f>'PERFECT INFO BOTH'!$G$108</f>
        <v>Decision</v>
      </c>
      <c r="P58" s="1" t="b">
        <v>0</v>
      </c>
    </row>
    <row r="59" spans="1:16" ht="12.75">
      <c r="A59" s="1">
        <f>'PERFECT INFO BOTH'!$H$107</f>
        <v>42.5</v>
      </c>
      <c r="B59" s="2" t="s">
        <v>44</v>
      </c>
      <c r="C59" s="1">
        <v>0</v>
      </c>
      <c r="H59" s="1" t="s">
        <v>41</v>
      </c>
      <c r="I59" s="1" t="s">
        <v>41</v>
      </c>
      <c r="J59" s="1">
        <f>'PERFECT INFO BOTH'!$G$107</f>
        <v>42.5</v>
      </c>
      <c r="L59" s="1" t="s">
        <v>128</v>
      </c>
      <c r="M59" s="1">
        <v>0</v>
      </c>
      <c r="P59" s="1" t="b">
        <v>0</v>
      </c>
    </row>
    <row r="60" spans="1:16" ht="12.75">
      <c r="A60" s="1">
        <f>'PERFECT INFO BOTH'!$H$111</f>
        <v>50</v>
      </c>
      <c r="B60" s="2" t="s">
        <v>45</v>
      </c>
      <c r="C60" s="1">
        <v>0</v>
      </c>
      <c r="H60" s="1" t="s">
        <v>41</v>
      </c>
      <c r="I60" s="1" t="s">
        <v>41</v>
      </c>
      <c r="J60" s="1">
        <f>'PERFECT INFO BOTH'!$G$111</f>
        <v>50</v>
      </c>
      <c r="L60" s="1" t="s">
        <v>128</v>
      </c>
      <c r="M60" s="1">
        <v>0</v>
      </c>
      <c r="P60" s="1" t="b">
        <v>0</v>
      </c>
    </row>
    <row r="61" spans="1:16" ht="12.75">
      <c r="A61" s="1">
        <f>'PERFECT INFO BOTH'!$G$115</f>
        <v>45</v>
      </c>
      <c r="B61" s="2" t="s">
        <v>49</v>
      </c>
      <c r="C61" s="1">
        <v>0</v>
      </c>
      <c r="I61" s="1" t="s">
        <v>41</v>
      </c>
      <c r="J61" s="1">
        <f>'PERFECT INFO BOTH'!$F$115</f>
        <v>0</v>
      </c>
      <c r="K61" s="1">
        <f>'PERFECT INFO BOTH'!$F$114</f>
        <v>0.37</v>
      </c>
      <c r="L61" s="1" t="s">
        <v>129</v>
      </c>
      <c r="M61" s="1">
        <v>0</v>
      </c>
      <c r="O61" s="1" t="str">
        <f>'PERFECT INFO BOTH'!$G$114</f>
        <v>Decision</v>
      </c>
      <c r="P61" s="1" t="b">
        <v>0</v>
      </c>
    </row>
    <row r="62" spans="1:16" ht="12.75">
      <c r="A62" s="1">
        <f>'PERFECT INFO BOTH'!$H$113</f>
        <v>45</v>
      </c>
      <c r="B62" s="2" t="s">
        <v>44</v>
      </c>
      <c r="C62" s="1">
        <v>0</v>
      </c>
      <c r="H62" s="1" t="s">
        <v>41</v>
      </c>
      <c r="I62" s="1" t="s">
        <v>41</v>
      </c>
      <c r="J62" s="1">
        <f>'PERFECT INFO BOTH'!$G$113</f>
        <v>45</v>
      </c>
      <c r="L62" s="1" t="s">
        <v>130</v>
      </c>
      <c r="M62" s="1">
        <v>0</v>
      </c>
      <c r="P62" s="1" t="b">
        <v>0</v>
      </c>
    </row>
    <row r="63" spans="1:16" ht="12.75">
      <c r="A63" s="1">
        <f>'PERFECT INFO BOTH'!$H$117</f>
        <v>50</v>
      </c>
      <c r="B63" s="2" t="s">
        <v>45</v>
      </c>
      <c r="C63" s="1">
        <v>0</v>
      </c>
      <c r="H63" s="1" t="s">
        <v>41</v>
      </c>
      <c r="I63" s="1" t="s">
        <v>41</v>
      </c>
      <c r="J63" s="1">
        <f>'PERFECT INFO BOTH'!$G$117</f>
        <v>50</v>
      </c>
      <c r="L63" s="1" t="s">
        <v>130</v>
      </c>
      <c r="M63" s="1">
        <v>0</v>
      </c>
      <c r="P63" s="1" t="b">
        <v>0</v>
      </c>
    </row>
    <row r="64" spans="1:16" ht="12.75">
      <c r="A64" s="1">
        <f>'PERFECT INFO BOTH'!$G$121</f>
        <v>49</v>
      </c>
      <c r="B64" s="2" t="s">
        <v>50</v>
      </c>
      <c r="C64" s="1">
        <v>0</v>
      </c>
      <c r="I64" s="1" t="s">
        <v>41</v>
      </c>
      <c r="J64" s="1">
        <f>'PERFECT INFO BOTH'!$F$121</f>
        <v>0</v>
      </c>
      <c r="K64" s="1">
        <f>'PERFECT INFO BOTH'!$F$120</f>
        <v>0.13</v>
      </c>
      <c r="L64" s="1" t="s">
        <v>131</v>
      </c>
      <c r="M64" s="1">
        <v>0</v>
      </c>
      <c r="O64" s="1" t="str">
        <f>'PERFECT INFO BOTH'!$G$120</f>
        <v>Decision</v>
      </c>
      <c r="P64" s="1" t="b">
        <v>0</v>
      </c>
    </row>
    <row r="65" spans="1:16" ht="12.75">
      <c r="A65" s="1">
        <f>'PERFECT INFO BOTH'!$H$119</f>
        <v>49</v>
      </c>
      <c r="B65" s="2" t="s">
        <v>44</v>
      </c>
      <c r="C65" s="1">
        <v>0</v>
      </c>
      <c r="H65" s="1" t="s">
        <v>41</v>
      </c>
      <c r="I65" s="1" t="s">
        <v>41</v>
      </c>
      <c r="J65" s="1">
        <f>'PERFECT INFO BOTH'!$G$119</f>
        <v>49</v>
      </c>
      <c r="L65" s="1" t="s">
        <v>132</v>
      </c>
      <c r="M65" s="1">
        <v>0</v>
      </c>
      <c r="P65" s="1" t="b">
        <v>0</v>
      </c>
    </row>
    <row r="66" spans="1:16" ht="12.75">
      <c r="A66" s="1">
        <f>'PERFECT INFO BOTH'!$H$123</f>
        <v>50</v>
      </c>
      <c r="B66" s="2" t="s">
        <v>45</v>
      </c>
      <c r="C66" s="1">
        <v>0</v>
      </c>
      <c r="H66" s="1" t="s">
        <v>41</v>
      </c>
      <c r="I66" s="1" t="s">
        <v>41</v>
      </c>
      <c r="J66" s="1">
        <f>'PERFECT INFO BOTH'!$G$123</f>
        <v>50</v>
      </c>
      <c r="L66" s="1" t="s">
        <v>132</v>
      </c>
      <c r="M66" s="1">
        <v>0</v>
      </c>
      <c r="P66" s="1" t="b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84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'DT PERFECT MAKE'!#REF!</f>
        <v>#REF!</v>
      </c>
      <c r="E2" s="1" t="s">
        <v>9</v>
      </c>
      <c r="F2" s="1">
        <f>_XLL.PTREEEVALUATE5(B3,$L$11:$L$26,$J$11:$J$26,$K$11:$K$26,$N$11:$N$26,$G$11:$G$26,,L1)</f>
        <v>4020005</v>
      </c>
    </row>
    <row r="3" spans="1:9" ht="12.75">
      <c r="A3" s="1" t="s">
        <v>2</v>
      </c>
      <c r="B3" s="1" t="s">
        <v>87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16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'DT PERFECT MAKE'!$D$15</f>
        <v>41.725</v>
      </c>
      <c r="B11" s="1" t="str">
        <f>B1</f>
        <v>Perfect Info MAKE</v>
      </c>
      <c r="C11" s="1">
        <v>0</v>
      </c>
      <c r="I11" s="1" t="s">
        <v>41</v>
      </c>
      <c r="J11" s="1">
        <f>'DT PERFECT MAKE'!$C$15</f>
        <v>0</v>
      </c>
      <c r="K11" s="1">
        <f>'DT PERFECT MAKE'!$C$14</f>
        <v>0</v>
      </c>
      <c r="L11" s="1" t="s">
        <v>64</v>
      </c>
      <c r="M11" s="1">
        <v>0</v>
      </c>
      <c r="O11" s="1" t="str">
        <f>'DT PERFECT MAKE'!$D$14</f>
        <v>Decision</v>
      </c>
      <c r="P11" s="1" t="b">
        <v>0</v>
      </c>
    </row>
    <row r="12" spans="1:16" ht="12.75">
      <c r="A12" s="1">
        <f>'DT PERFECT MAKE'!$E$13</f>
        <v>42.394999999999996</v>
      </c>
      <c r="B12" s="2" t="s">
        <v>51</v>
      </c>
      <c r="C12" s="1">
        <v>0</v>
      </c>
      <c r="I12" s="1" t="s">
        <v>41</v>
      </c>
      <c r="J12" s="1">
        <f>'DT PERFECT MAKE'!$D$13</f>
        <v>0</v>
      </c>
      <c r="L12" s="1" t="s">
        <v>66</v>
      </c>
      <c r="M12" s="1">
        <v>0</v>
      </c>
      <c r="N12" s="1">
        <f>treeCalc_2!$F$2</f>
        <v>896802</v>
      </c>
      <c r="O12" s="1" t="str">
        <f>'DT PERFECT MAKE'!$E$12</f>
        <v>Reference</v>
      </c>
      <c r="P12" s="1" t="b">
        <v>0</v>
      </c>
    </row>
    <row r="13" spans="1:16" ht="12.75">
      <c r="A13" s="1">
        <f>'DT PERFECT MAKE'!$E$17</f>
        <v>44.699999999999996</v>
      </c>
      <c r="B13" s="2" t="s">
        <v>52</v>
      </c>
      <c r="C13" s="1">
        <v>0</v>
      </c>
      <c r="I13" s="1" t="s">
        <v>41</v>
      </c>
      <c r="J13" s="1">
        <f>'DT PERFECT MAKE'!$D$17</f>
        <v>0</v>
      </c>
      <c r="L13" s="1" t="s">
        <v>67</v>
      </c>
      <c r="M13" s="1">
        <v>0</v>
      </c>
      <c r="N13" s="1">
        <f>treeCalc_3!$F$2</f>
        <v>1050403</v>
      </c>
      <c r="O13" s="1" t="str">
        <f>'DT PERFECT MAKE'!$E$16</f>
        <v>Reference</v>
      </c>
      <c r="P13" s="1" t="b">
        <v>0</v>
      </c>
    </row>
    <row r="14" spans="1:16" ht="12.75">
      <c r="A14" s="1">
        <f>'DT PERFECT MAKE'!$E$25</f>
        <v>41.725</v>
      </c>
      <c r="B14" s="2" t="s">
        <v>85</v>
      </c>
      <c r="C14" s="1">
        <v>0</v>
      </c>
      <c r="I14" s="1" t="s">
        <v>41</v>
      </c>
      <c r="J14" s="1">
        <f>'DT PERFECT MAKE'!$D$25</f>
        <v>0</v>
      </c>
      <c r="L14" s="1" t="s">
        <v>69</v>
      </c>
      <c r="M14" s="1">
        <v>0</v>
      </c>
      <c r="O14" s="1" t="str">
        <f>'DT PERFECT MAKE'!$E$24</f>
        <v>Chance</v>
      </c>
      <c r="P14" s="1" t="b">
        <v>0</v>
      </c>
    </row>
    <row r="15" spans="1:16" ht="12.75">
      <c r="A15" s="1">
        <f>'DT PERFECT MAKE'!$F$21</f>
        <v>35</v>
      </c>
      <c r="B15" s="2" t="s">
        <v>44</v>
      </c>
      <c r="C15" s="1">
        <v>0</v>
      </c>
      <c r="I15" s="1" t="s">
        <v>41</v>
      </c>
      <c r="J15" s="1">
        <f>'DT PERFECT MAKE'!$E$21</f>
        <v>0</v>
      </c>
      <c r="K15" s="1">
        <f>'DT PERFECT MAKE'!$E$20</f>
        <v>0.25</v>
      </c>
      <c r="L15" s="1" t="s">
        <v>71</v>
      </c>
      <c r="M15" s="1">
        <v>0</v>
      </c>
      <c r="O15" s="1" t="str">
        <f>'DT PERFECT MAKE'!$F$20</f>
        <v>Decision</v>
      </c>
      <c r="P15" s="1" t="b">
        <v>0</v>
      </c>
    </row>
    <row r="16" spans="1:16" ht="12.75">
      <c r="A16" s="1">
        <f>'DT PERFECT MAKE'!$F$29</f>
        <v>42.5</v>
      </c>
      <c r="B16" s="2" t="s">
        <v>45</v>
      </c>
      <c r="C16" s="1">
        <v>0</v>
      </c>
      <c r="I16" s="1" t="s">
        <v>41</v>
      </c>
      <c r="J16" s="1">
        <f>'DT PERFECT MAKE'!$E$29</f>
        <v>0</v>
      </c>
      <c r="K16" s="1">
        <f>'DT PERFECT MAKE'!$E$28</f>
        <v>0.25</v>
      </c>
      <c r="L16" s="1" t="s">
        <v>73</v>
      </c>
      <c r="M16" s="1">
        <v>0</v>
      </c>
      <c r="O16" s="1" t="str">
        <f>'DT PERFECT MAKE'!$F$28</f>
        <v>Decision</v>
      </c>
      <c r="P16" s="1" t="b">
        <v>0</v>
      </c>
    </row>
    <row r="17" spans="1:16" ht="12.75">
      <c r="A17" s="1">
        <f>'DT PERFECT MAKE'!$F$35</f>
        <v>44.699999999999996</v>
      </c>
      <c r="B17" s="2" t="s">
        <v>49</v>
      </c>
      <c r="C17" s="1">
        <v>0</v>
      </c>
      <c r="I17" s="1" t="s">
        <v>41</v>
      </c>
      <c r="J17" s="1">
        <f>'DT PERFECT MAKE'!$E$35</f>
        <v>0</v>
      </c>
      <c r="K17" s="1">
        <f>'DT PERFECT MAKE'!$E$34</f>
        <v>0.37</v>
      </c>
      <c r="L17" s="1" t="s">
        <v>76</v>
      </c>
      <c r="M17" s="1">
        <v>0</v>
      </c>
      <c r="O17" s="1" t="str">
        <f>'DT PERFECT MAKE'!$F$34</f>
        <v>Decision</v>
      </c>
      <c r="P17" s="1" t="b">
        <v>0</v>
      </c>
    </row>
    <row r="18" spans="1:16" ht="12.75">
      <c r="A18" s="1">
        <f>'DT PERFECT MAKE'!$F$41</f>
        <v>44.699999999999996</v>
      </c>
      <c r="B18" s="2" t="s">
        <v>50</v>
      </c>
      <c r="C18" s="1">
        <v>0</v>
      </c>
      <c r="I18" s="1" t="s">
        <v>41</v>
      </c>
      <c r="J18" s="1">
        <f>'DT PERFECT MAKE'!$E$41</f>
        <v>0</v>
      </c>
      <c r="K18" s="1">
        <f>'DT PERFECT MAKE'!$E$40</f>
        <v>0.13</v>
      </c>
      <c r="L18" s="1" t="s">
        <v>79</v>
      </c>
      <c r="M18" s="1">
        <v>0</v>
      </c>
      <c r="O18" s="1" t="str">
        <f>'DT PERFECT MAKE'!$F$40</f>
        <v>Decision</v>
      </c>
      <c r="P18" s="1" t="b">
        <v>0</v>
      </c>
    </row>
    <row r="19" spans="1:16" ht="12.75">
      <c r="A19" s="1">
        <f>'DT PERFECT MAKE'!$G$19</f>
        <v>35</v>
      </c>
      <c r="B19" s="2" t="s">
        <v>51</v>
      </c>
      <c r="C19" s="1">
        <v>0</v>
      </c>
      <c r="H19" s="1" t="s">
        <v>41</v>
      </c>
      <c r="I19" s="1" t="s">
        <v>41</v>
      </c>
      <c r="J19" s="1">
        <f>'DT PERFECT MAKE'!$F$19</f>
        <v>35</v>
      </c>
      <c r="L19" s="1" t="s">
        <v>70</v>
      </c>
      <c r="M19" s="1">
        <v>0</v>
      </c>
      <c r="P19" s="1" t="b">
        <v>0</v>
      </c>
    </row>
    <row r="20" spans="1:16" ht="12.75">
      <c r="A20" s="1">
        <f>'DT PERFECT MAKE'!$G$23</f>
        <v>44.699999999999996</v>
      </c>
      <c r="B20" s="2" t="s">
        <v>52</v>
      </c>
      <c r="C20" s="1">
        <v>0</v>
      </c>
      <c r="I20" s="1" t="s">
        <v>41</v>
      </c>
      <c r="J20" s="1">
        <f>'DT PERFECT MAKE'!$F$23</f>
        <v>0</v>
      </c>
      <c r="L20" s="1" t="s">
        <v>86</v>
      </c>
      <c r="M20" s="1">
        <v>0</v>
      </c>
      <c r="N20" s="1">
        <f>treeCalc_3!$F$2</f>
        <v>1050403</v>
      </c>
      <c r="O20" s="1" t="str">
        <f>'DT PERFECT MAKE'!$G$22</f>
        <v>Reference</v>
      </c>
      <c r="P20" s="1" t="b">
        <v>0</v>
      </c>
    </row>
    <row r="21" spans="1:16" ht="12.75">
      <c r="A21" s="1">
        <f>'DT PERFECT MAKE'!$G$27</f>
        <v>42.5</v>
      </c>
      <c r="B21" s="2" t="s">
        <v>51</v>
      </c>
      <c r="C21" s="1">
        <v>0</v>
      </c>
      <c r="H21" s="1" t="s">
        <v>41</v>
      </c>
      <c r="I21" s="1" t="s">
        <v>41</v>
      </c>
      <c r="J21" s="1">
        <f>'DT PERFECT MAKE'!$F$27</f>
        <v>42.5</v>
      </c>
      <c r="L21" s="1" t="s">
        <v>74</v>
      </c>
      <c r="M21" s="1">
        <v>0</v>
      </c>
      <c r="P21" s="1" t="b">
        <v>0</v>
      </c>
    </row>
    <row r="22" spans="1:16" ht="12.75">
      <c r="A22" s="1">
        <f>'DT PERFECT MAKE'!$G$31</f>
        <v>89.7</v>
      </c>
      <c r="B22" s="2" t="s">
        <v>52</v>
      </c>
      <c r="C22" s="1">
        <v>0</v>
      </c>
      <c r="I22" s="1" t="s">
        <v>41</v>
      </c>
      <c r="J22" s="1">
        <f>'DT PERFECT MAKE'!$F$31</f>
        <v>45</v>
      </c>
      <c r="L22" s="1" t="s">
        <v>88</v>
      </c>
      <c r="M22" s="1">
        <v>0</v>
      </c>
      <c r="N22" s="1">
        <f>treeCalc_3!$F$2</f>
        <v>1050403</v>
      </c>
      <c r="O22" s="1" t="str">
        <f>'DT PERFECT MAKE'!$G$30</f>
        <v>Reference</v>
      </c>
      <c r="P22" s="1" t="b">
        <v>0</v>
      </c>
    </row>
    <row r="23" spans="1:16" ht="12.75">
      <c r="A23" s="1">
        <f>'DT PERFECT MAKE'!$G$33</f>
        <v>45</v>
      </c>
      <c r="B23" s="2" t="s">
        <v>51</v>
      </c>
      <c r="C23" s="1">
        <v>0</v>
      </c>
      <c r="H23" s="1" t="s">
        <v>41</v>
      </c>
      <c r="I23" s="1" t="s">
        <v>41</v>
      </c>
      <c r="J23" s="1">
        <f>'DT PERFECT MAKE'!$F$33</f>
        <v>45</v>
      </c>
      <c r="L23" s="1" t="s">
        <v>77</v>
      </c>
      <c r="M23" s="1">
        <v>0</v>
      </c>
      <c r="P23" s="1" t="b">
        <v>0</v>
      </c>
    </row>
    <row r="24" spans="1:16" ht="12.75">
      <c r="A24" s="1">
        <f>'DT PERFECT MAKE'!$G$37</f>
        <v>44.699999999999996</v>
      </c>
      <c r="B24" s="2" t="s">
        <v>52</v>
      </c>
      <c r="C24" s="1">
        <v>0</v>
      </c>
      <c r="I24" s="1" t="s">
        <v>41</v>
      </c>
      <c r="J24" s="1">
        <f>'DT PERFECT MAKE'!$F$37</f>
        <v>0</v>
      </c>
      <c r="L24" s="1" t="s">
        <v>89</v>
      </c>
      <c r="M24" s="1">
        <v>0</v>
      </c>
      <c r="N24" s="1">
        <f>treeCalc_3!$F$2</f>
        <v>1050403</v>
      </c>
      <c r="O24" s="1" t="str">
        <f>'DT PERFECT MAKE'!$G$36</f>
        <v>Reference</v>
      </c>
      <c r="P24" s="1" t="b">
        <v>0</v>
      </c>
    </row>
    <row r="25" spans="1:16" ht="12.75">
      <c r="A25" s="1">
        <f>'DT PERFECT MAKE'!$G$39</f>
        <v>49</v>
      </c>
      <c r="B25" s="2" t="s">
        <v>51</v>
      </c>
      <c r="C25" s="1">
        <v>0</v>
      </c>
      <c r="H25" s="1" t="s">
        <v>41</v>
      </c>
      <c r="I25" s="1" t="s">
        <v>41</v>
      </c>
      <c r="J25" s="1">
        <f>'DT PERFECT MAKE'!$F$39</f>
        <v>49</v>
      </c>
      <c r="L25" s="1" t="s">
        <v>80</v>
      </c>
      <c r="M25" s="1">
        <v>0</v>
      </c>
      <c r="P25" s="1" t="b">
        <v>0</v>
      </c>
    </row>
    <row r="26" spans="1:16" ht="12.75">
      <c r="A26" s="1">
        <f>'DT PERFECT MAKE'!$G$43</f>
        <v>44.699999999999996</v>
      </c>
      <c r="B26" s="2" t="s">
        <v>52</v>
      </c>
      <c r="C26" s="1">
        <v>0</v>
      </c>
      <c r="I26" s="1" t="s">
        <v>41</v>
      </c>
      <c r="J26" s="1">
        <f>'DT PERFECT MAKE'!$F$43</f>
        <v>0</v>
      </c>
      <c r="L26" s="1" t="s">
        <v>90</v>
      </c>
      <c r="M26" s="1">
        <v>0</v>
      </c>
      <c r="N26" s="1">
        <f>treeCalc_3!$F$2</f>
        <v>1050403</v>
      </c>
      <c r="O26" s="1" t="str">
        <f>'DT PERFECT MAKE'!$G$42</f>
        <v>Reference</v>
      </c>
      <c r="P26" s="1" t="b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63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'DT PERFECT BUY'!#REF!</f>
        <v>#REF!</v>
      </c>
      <c r="E2" s="1" t="s">
        <v>9</v>
      </c>
      <c r="F2" s="1">
        <f>_XLL.PTREEEVALUATE5(B3,$L$11:$L$26,$J$11:$J$26,$K$11:$K$26,$N$11:$N$26,$G$11:$G$26,,L1)</f>
        <v>2125604</v>
      </c>
    </row>
    <row r="3" spans="1:9" ht="12.75">
      <c r="A3" s="1" t="s">
        <v>2</v>
      </c>
      <c r="B3" s="1" t="s">
        <v>83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16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'DT PERFECT BUY'!$D$15</f>
        <v>41.85549999999999</v>
      </c>
      <c r="B11" s="1" t="str">
        <f>B1</f>
        <v>Perfect Info BUY</v>
      </c>
      <c r="C11" s="1">
        <v>0</v>
      </c>
      <c r="I11" s="1" t="s">
        <v>41</v>
      </c>
      <c r="J11" s="1">
        <f>'DT PERFECT BUY'!$C$15</f>
        <v>0</v>
      </c>
      <c r="K11" s="1">
        <f>'DT PERFECT BUY'!$C$14</f>
        <v>0</v>
      </c>
      <c r="L11" s="1" t="s">
        <v>64</v>
      </c>
      <c r="M11" s="1">
        <v>0</v>
      </c>
      <c r="O11" s="1" t="str">
        <f>'DT PERFECT BUY'!$D$14</f>
        <v>Decision</v>
      </c>
      <c r="P11" s="1" t="b">
        <v>0</v>
      </c>
    </row>
    <row r="12" spans="1:16" ht="12.75">
      <c r="A12" s="1">
        <f>'DT PERFECT BUY'!$E$13</f>
        <v>42.394999999999996</v>
      </c>
      <c r="B12" s="2" t="s">
        <v>51</v>
      </c>
      <c r="C12" s="1">
        <v>0</v>
      </c>
      <c r="I12" s="1" t="s">
        <v>41</v>
      </c>
      <c r="J12" s="1">
        <f>'DT PERFECT BUY'!$D$13</f>
        <v>0</v>
      </c>
      <c r="L12" s="1" t="s">
        <v>66</v>
      </c>
      <c r="M12" s="1">
        <v>0</v>
      </c>
      <c r="N12" s="1">
        <f>treeCalc_2!$F$2</f>
        <v>896802</v>
      </c>
      <c r="O12" s="1" t="str">
        <f>'DT PERFECT BUY'!$E$12</f>
        <v>Reference</v>
      </c>
      <c r="P12" s="1" t="b">
        <v>0</v>
      </c>
    </row>
    <row r="13" spans="1:16" ht="12.75">
      <c r="A13" s="1">
        <f>'DT PERFECT BUY'!$E$17</f>
        <v>44.699999999999996</v>
      </c>
      <c r="B13" s="2" t="s">
        <v>52</v>
      </c>
      <c r="C13" s="1">
        <v>0</v>
      </c>
      <c r="I13" s="1" t="s">
        <v>41</v>
      </c>
      <c r="J13" s="1">
        <f>'DT PERFECT BUY'!$D$17</f>
        <v>0</v>
      </c>
      <c r="L13" s="1" t="s">
        <v>67</v>
      </c>
      <c r="M13" s="1">
        <v>0</v>
      </c>
      <c r="N13" s="1">
        <f>treeCalc_3!$F$2</f>
        <v>1050403</v>
      </c>
      <c r="O13" s="1" t="str">
        <f>'DT PERFECT BUY'!$E$16</f>
        <v>Reference</v>
      </c>
      <c r="P13" s="1" t="b">
        <v>0</v>
      </c>
    </row>
    <row r="14" spans="1:16" ht="12.75">
      <c r="A14" s="1">
        <f>'DT PERFECT BUY'!$E$25</f>
        <v>41.85549999999999</v>
      </c>
      <c r="B14" s="2" t="s">
        <v>68</v>
      </c>
      <c r="C14" s="1">
        <v>0</v>
      </c>
      <c r="I14" s="1" t="s">
        <v>41</v>
      </c>
      <c r="J14" s="1">
        <f>'DT PERFECT BUY'!$D$25</f>
        <v>0</v>
      </c>
      <c r="L14" s="1" t="s">
        <v>69</v>
      </c>
      <c r="M14" s="1">
        <v>0</v>
      </c>
      <c r="O14" s="1" t="str">
        <f>'DT PERFECT BUY'!$E$24</f>
        <v>Chance</v>
      </c>
      <c r="P14" s="1" t="b">
        <v>0</v>
      </c>
    </row>
    <row r="15" spans="1:16" ht="12.75">
      <c r="A15" s="1">
        <f>'DT PERFECT BUY'!$F$21</f>
        <v>37</v>
      </c>
      <c r="B15" s="2" t="s">
        <v>44</v>
      </c>
      <c r="C15" s="1">
        <v>0</v>
      </c>
      <c r="I15" s="1" t="s">
        <v>41</v>
      </c>
      <c r="J15" s="1">
        <f>'DT PERFECT BUY'!$E$21</f>
        <v>0</v>
      </c>
      <c r="K15" s="1">
        <f>'DT PERFECT BUY'!$E$20</f>
        <v>0.1</v>
      </c>
      <c r="L15" s="1" t="s">
        <v>71</v>
      </c>
      <c r="M15" s="1">
        <v>0</v>
      </c>
      <c r="O15" s="1" t="str">
        <f>'DT PERFECT BUY'!$F$20</f>
        <v>Decision</v>
      </c>
      <c r="P15" s="1" t="b">
        <v>0</v>
      </c>
    </row>
    <row r="16" spans="1:16" ht="12.75">
      <c r="A16" s="1">
        <f>'DT PERFECT BUY'!$F$29</f>
        <v>42.394999999999996</v>
      </c>
      <c r="B16" s="2" t="s">
        <v>45</v>
      </c>
      <c r="C16" s="1">
        <v>0</v>
      </c>
      <c r="I16" s="1" t="s">
        <v>41</v>
      </c>
      <c r="J16" s="1">
        <f>'DT PERFECT BUY'!$E$29</f>
        <v>0</v>
      </c>
      <c r="K16" s="1">
        <f>'DT PERFECT BUY'!$E$28</f>
        <v>0.4</v>
      </c>
      <c r="L16" s="1" t="s">
        <v>73</v>
      </c>
      <c r="M16" s="1">
        <v>0</v>
      </c>
      <c r="O16" s="1" t="str">
        <f>'DT PERFECT BUY'!$F$28</f>
        <v>Decision</v>
      </c>
      <c r="P16" s="1" t="b">
        <v>0</v>
      </c>
    </row>
    <row r="17" spans="1:16" ht="12.75">
      <c r="A17" s="1">
        <f>'DT PERFECT BUY'!$F$35</f>
        <v>42.394999999999996</v>
      </c>
      <c r="B17" s="2" t="s">
        <v>49</v>
      </c>
      <c r="C17" s="1">
        <v>0</v>
      </c>
      <c r="I17" s="1" t="s">
        <v>41</v>
      </c>
      <c r="J17" s="1">
        <f>'DT PERFECT BUY'!$E$35</f>
        <v>0</v>
      </c>
      <c r="K17" s="1">
        <f>'DT PERFECT BUY'!$E$34</f>
        <v>0.3</v>
      </c>
      <c r="L17" s="1" t="s">
        <v>76</v>
      </c>
      <c r="M17" s="1">
        <v>0</v>
      </c>
      <c r="O17" s="1" t="str">
        <f>'DT PERFECT BUY'!$F$34</f>
        <v>Decision</v>
      </c>
      <c r="P17" s="1" t="b">
        <v>0</v>
      </c>
    </row>
    <row r="18" spans="1:16" ht="12.75">
      <c r="A18" s="1">
        <f>'DT PERFECT BUY'!$F$41</f>
        <v>42.394999999999996</v>
      </c>
      <c r="B18" s="2" t="s">
        <v>50</v>
      </c>
      <c r="C18" s="1">
        <v>0</v>
      </c>
      <c r="I18" s="1" t="s">
        <v>41</v>
      </c>
      <c r="J18" s="1">
        <f>'DT PERFECT BUY'!$E$41</f>
        <v>0</v>
      </c>
      <c r="K18" s="1">
        <f>'DT PERFECT BUY'!$E$40</f>
        <v>0.2</v>
      </c>
      <c r="L18" s="1" t="s">
        <v>79</v>
      </c>
      <c r="M18" s="1">
        <v>0</v>
      </c>
      <c r="O18" s="1" t="str">
        <f>'DT PERFECT BUY'!$F$40</f>
        <v>Decision</v>
      </c>
      <c r="P18" s="1" t="b">
        <v>0</v>
      </c>
    </row>
    <row r="19" spans="1:16" ht="12.75">
      <c r="A19" s="1">
        <f>'DT PERFECT BUY'!$G$19</f>
        <v>42.394999999999996</v>
      </c>
      <c r="B19" s="2" t="s">
        <v>51</v>
      </c>
      <c r="C19" s="1">
        <v>0</v>
      </c>
      <c r="I19" s="1" t="s">
        <v>41</v>
      </c>
      <c r="J19" s="1">
        <f>'DT PERFECT BUY'!$F$19</f>
        <v>0</v>
      </c>
      <c r="L19" s="1" t="s">
        <v>72</v>
      </c>
      <c r="M19" s="1">
        <v>0</v>
      </c>
      <c r="N19" s="1">
        <f>treeCalc_2!$F$2</f>
        <v>896802</v>
      </c>
      <c r="O19" s="1" t="str">
        <f>'DT PERFECT BUY'!$G$18</f>
        <v>Reference</v>
      </c>
      <c r="P19" s="1" t="b">
        <v>0</v>
      </c>
    </row>
    <row r="20" spans="1:16" ht="12.75">
      <c r="A20" s="1">
        <f>'DT PERFECT BUY'!$G$23</f>
        <v>37</v>
      </c>
      <c r="B20" s="2" t="s">
        <v>45</v>
      </c>
      <c r="C20" s="1">
        <v>0</v>
      </c>
      <c r="H20" s="1" t="s">
        <v>41</v>
      </c>
      <c r="I20" s="1" t="s">
        <v>41</v>
      </c>
      <c r="J20" s="1">
        <f>'DT PERFECT BUY'!$F$23</f>
        <v>37</v>
      </c>
      <c r="L20" s="1" t="s">
        <v>70</v>
      </c>
      <c r="M20" s="1">
        <v>0</v>
      </c>
      <c r="P20" s="1" t="b">
        <v>0</v>
      </c>
    </row>
    <row r="21" spans="1:16" ht="12.75">
      <c r="A21" s="1">
        <f>'DT PERFECT BUY'!$G$27</f>
        <v>42.394999999999996</v>
      </c>
      <c r="B21" s="2" t="s">
        <v>51</v>
      </c>
      <c r="C21" s="1">
        <v>0</v>
      </c>
      <c r="I21" s="1" t="s">
        <v>41</v>
      </c>
      <c r="J21" s="1">
        <f>'DT PERFECT BUY'!$F$27</f>
        <v>0</v>
      </c>
      <c r="L21" s="1" t="s">
        <v>75</v>
      </c>
      <c r="M21" s="1">
        <v>0</v>
      </c>
      <c r="N21" s="1">
        <f>treeCalc_2!$F$2</f>
        <v>896802</v>
      </c>
      <c r="O21" s="1" t="str">
        <f>'DT PERFECT BUY'!$G$26</f>
        <v>Reference</v>
      </c>
      <c r="P21" s="1" t="b">
        <v>0</v>
      </c>
    </row>
    <row r="22" spans="1:16" ht="12.75">
      <c r="A22" s="1">
        <f>'DT PERFECT BUY'!$G$31</f>
        <v>43</v>
      </c>
      <c r="B22" s="2" t="s">
        <v>45</v>
      </c>
      <c r="C22" s="1">
        <v>0</v>
      </c>
      <c r="H22" s="1" t="s">
        <v>41</v>
      </c>
      <c r="I22" s="1" t="s">
        <v>41</v>
      </c>
      <c r="J22" s="1">
        <f>'DT PERFECT BUY'!$F$31</f>
        <v>43</v>
      </c>
      <c r="L22" s="1" t="s">
        <v>74</v>
      </c>
      <c r="M22" s="1">
        <v>0</v>
      </c>
      <c r="P22" s="1" t="b">
        <v>0</v>
      </c>
    </row>
    <row r="23" spans="1:16" ht="12.75">
      <c r="A23" s="1">
        <f>'DT PERFECT BUY'!$G$33</f>
        <v>42.394999999999996</v>
      </c>
      <c r="B23" s="2" t="s">
        <v>51</v>
      </c>
      <c r="C23" s="1">
        <v>0</v>
      </c>
      <c r="I23" s="1" t="s">
        <v>41</v>
      </c>
      <c r="J23" s="1">
        <f>'DT PERFECT BUY'!$F$33</f>
        <v>0</v>
      </c>
      <c r="L23" s="1" t="s">
        <v>78</v>
      </c>
      <c r="M23" s="1">
        <v>0</v>
      </c>
      <c r="N23" s="1">
        <f>treeCalc_2!$F$2</f>
        <v>896802</v>
      </c>
      <c r="O23" s="1" t="str">
        <f>'DT PERFECT BUY'!$G$32</f>
        <v>Reference</v>
      </c>
      <c r="P23" s="1" t="b">
        <v>0</v>
      </c>
    </row>
    <row r="24" spans="1:16" ht="12.75">
      <c r="A24" s="1">
        <f>'DT PERFECT BUY'!$G$37</f>
        <v>46</v>
      </c>
      <c r="B24" s="2" t="s">
        <v>45</v>
      </c>
      <c r="C24" s="1">
        <v>0</v>
      </c>
      <c r="H24" s="1" t="s">
        <v>41</v>
      </c>
      <c r="I24" s="1" t="s">
        <v>41</v>
      </c>
      <c r="J24" s="1">
        <f>'DT PERFECT BUY'!$F$37</f>
        <v>46</v>
      </c>
      <c r="L24" s="1" t="s">
        <v>77</v>
      </c>
      <c r="M24" s="1">
        <v>0</v>
      </c>
      <c r="P24" s="1" t="b">
        <v>0</v>
      </c>
    </row>
    <row r="25" spans="1:16" ht="12.75">
      <c r="A25" s="1">
        <f>'DT PERFECT BUY'!$G$39</f>
        <v>42.394999999999996</v>
      </c>
      <c r="B25" s="2" t="s">
        <v>51</v>
      </c>
      <c r="C25" s="1">
        <v>0</v>
      </c>
      <c r="I25" s="1" t="s">
        <v>41</v>
      </c>
      <c r="J25" s="1">
        <f>'DT PERFECT BUY'!$F$39</f>
        <v>0</v>
      </c>
      <c r="L25" s="1" t="s">
        <v>81</v>
      </c>
      <c r="M25" s="1">
        <v>0</v>
      </c>
      <c r="N25" s="1">
        <f>treeCalc_2!$F$2</f>
        <v>896802</v>
      </c>
      <c r="O25" s="1" t="str">
        <f>'DT PERFECT BUY'!$G$38</f>
        <v>Reference</v>
      </c>
      <c r="P25" s="1" t="b">
        <v>0</v>
      </c>
    </row>
    <row r="26" spans="1:16" ht="12.75">
      <c r="A26" s="1">
        <f>'DT PERFECT BUY'!$G$43</f>
        <v>50</v>
      </c>
      <c r="B26" s="2" t="s">
        <v>45</v>
      </c>
      <c r="C26" s="1">
        <v>0</v>
      </c>
      <c r="H26" s="1" t="s">
        <v>41</v>
      </c>
      <c r="I26" s="1" t="s">
        <v>41</v>
      </c>
      <c r="J26" s="1">
        <f>'DT PERFECT BUY'!$F$43</f>
        <v>50</v>
      </c>
      <c r="L26" s="1" t="s">
        <v>80</v>
      </c>
      <c r="M26" s="1">
        <v>0</v>
      </c>
      <c r="P26" s="1" t="b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Johan Rene van Dorp</cp:lastModifiedBy>
  <dcterms:created xsi:type="dcterms:W3CDTF">2011-06-09T21:23:58Z</dcterms:created>
  <dcterms:modified xsi:type="dcterms:W3CDTF">2011-06-21T22:07:34Z</dcterms:modified>
  <cp:category/>
  <cp:version/>
  <cp:contentType/>
  <cp:contentStatus/>
</cp:coreProperties>
</file>