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firstSheet="2" activeTab="2"/>
  </bookViews>
  <sheets>
    <sheet name="treeCalc_1" sheetId="1" state="veryHidden" r:id="rId1"/>
    <sheet name="sensInfo" sheetId="2" state="veryHidden" r:id="rId2"/>
    <sheet name="part a" sheetId="3" r:id="rId3"/>
    <sheet name="treeCalc_2" sheetId="4" state="veryHidden" r:id="rId4"/>
    <sheet name="treeCalc_3" sheetId="5" state="veryHidden" r:id="rId5"/>
    <sheet name="part b- no info" sheetId="6" r:id="rId6"/>
    <sheet name="part b" sheetId="7" r:id="rId7"/>
  </sheets>
  <externalReferences>
    <externalReference r:id="rId10"/>
  </externalReferences>
  <definedNames>
    <definedName name="treeList" hidden="1">"11100000000000000000000000000000000000000000000000000000000000000000000000000000000000000000000000000000000000000000000000000000000000000000000000000000000000000000000000000000000000000000000000000000"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<sst xmlns="http://schemas.openxmlformats.org/spreadsheetml/2006/main" count="348" uniqueCount="97">
  <si>
    <t>Expected Loss</t>
  </si>
  <si>
    <t>No Freeze</t>
  </si>
  <si>
    <t>Do nothing</t>
  </si>
  <si>
    <t>Set burners</t>
  </si>
  <si>
    <t>Use sprinklers</t>
  </si>
  <si>
    <t>Name</t>
  </si>
  <si>
    <t>SheetRef</t>
  </si>
  <si>
    <t>GenInfo</t>
  </si>
  <si>
    <t>FILEVER</t>
  </si>
  <si>
    <t>RETFUNC</t>
  </si>
  <si>
    <t>Def. Link</t>
  </si>
  <si>
    <t>EXT REFS</t>
  </si>
  <si>
    <t>Def. Form</t>
  </si>
  <si>
    <t>Highest#</t>
  </si>
  <si>
    <t>Kernel</t>
  </si>
  <si>
    <t>B.Name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</si>
  <si>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</si>
  <si>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</si>
  <si>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</si>
  <si>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</si>
  <si>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</si>
  <si>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</si>
  <si>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</si>
  <si>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</si>
  <si>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</si>
  <si>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</si>
  <si>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</si>
  <si>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</si>
  <si>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DEFAULT</t>
  </si>
  <si>
    <t>Decision</t>
  </si>
  <si>
    <t>Chance</t>
  </si>
  <si>
    <t>4,0,0,0,2,0,0</t>
  </si>
  <si>
    <t>1,0,0,2,5,6,1,0,0</t>
  </si>
  <si>
    <t>Freeze</t>
  </si>
  <si>
    <t>4,0,0,0,3,0,0</t>
  </si>
  <si>
    <t>1,0,0,2,7,8,1,0,0</t>
  </si>
  <si>
    <t>4,0,0,0,4,0,0</t>
  </si>
  <si>
    <t>1,0,0,2,9,10,1,0,0</t>
  </si>
  <si>
    <t>Loss to do nothing</t>
  </si>
  <si>
    <t>Loss with burners</t>
  </si>
  <si>
    <t>Loss with sprinklers</t>
  </si>
  <si>
    <t>0,1,1,0,0,Exponential,0,0,0,0,-1</t>
  </si>
  <si>
    <t>Making Hard Decisions with DecisionTools by Robert T. Clemen &amp; Terence Reilly</t>
  </si>
  <si>
    <t>Problem 12.13- Excel Solution</t>
  </si>
  <si>
    <t>2,0,0,4,11,2,3,4,0,0,0</t>
  </si>
  <si>
    <t>Get information</t>
  </si>
  <si>
    <t>1,0,0,2,12,13,1,0,0</t>
  </si>
  <si>
    <t>4,0,0,0,12,0,0</t>
  </si>
  <si>
    <t>2,0,0,3,14,15,16,11,0,0</t>
  </si>
  <si>
    <t>Burners</t>
  </si>
  <si>
    <t>Sprinklers</t>
  </si>
  <si>
    <t>4,0,0,0,13,0,0</t>
  </si>
  <si>
    <t>2,0,0,3,19,18,17,11,0,0</t>
  </si>
  <si>
    <t>=</t>
  </si>
  <si>
    <t>Problem 12.13a</t>
  </si>
  <si>
    <t>Problem 12.13 b</t>
  </si>
  <si>
    <t>1,0,0,2,4,3,1,0,0</t>
  </si>
  <si>
    <t>1,0,0,2,10,9,1,0,0</t>
  </si>
  <si>
    <t>4,0,0,0,8,0,0</t>
  </si>
  <si>
    <t>0,2,1,0,0,Exponential,0,0,0,0,-1</t>
  </si>
  <si>
    <t>Get info about losses</t>
  </si>
  <si>
    <t>Low</t>
  </si>
  <si>
    <t>Medium</t>
  </si>
  <si>
    <t>High</t>
  </si>
  <si>
    <t>Burner Loss</t>
  </si>
  <si>
    <t>Sprinkler Loss</t>
  </si>
  <si>
    <t>1,0,0,3,20,19,18,1,0,0</t>
  </si>
  <si>
    <t>1,0,0,3,23,22,21,11,0,0</t>
  </si>
  <si>
    <t>1,0,0,3,26,25,24,11,0,0</t>
  </si>
  <si>
    <t>1,0,0,3,29,28,27,11,0,0</t>
  </si>
  <si>
    <t>4,0,0,0,23,0,0</t>
  </si>
  <si>
    <t>2,0,0,3,30,31,32,20,0,0</t>
  </si>
  <si>
    <t>4,0,0,0,22,0,0</t>
  </si>
  <si>
    <t>4,0,0,0,21,0,0</t>
  </si>
  <si>
    <t>4,0,0,0,26,0,0</t>
  </si>
  <si>
    <t>4,0,0,0,25,0,0</t>
  </si>
  <si>
    <t>4,0,0,0,24,0,0</t>
  </si>
  <si>
    <t>4,0,0,0,29,0,0</t>
  </si>
  <si>
    <t>4,0,0,0,28,0,0</t>
  </si>
  <si>
    <t>part b - no info</t>
  </si>
  <si>
    <t>1,0,0,3,7,6,5,2,0,0</t>
  </si>
  <si>
    <t>1,0,0,3,13,12,11,8,0,0</t>
  </si>
  <si>
    <t>4,0,0,0,10,0,0</t>
  </si>
  <si>
    <t>1,0,0,2,16,15,1,0,0</t>
  </si>
  <si>
    <t>4,0,0,0,14,0,0</t>
  </si>
  <si>
    <t>2,0,0,3,14,8,2,0,0,0</t>
  </si>
  <si>
    <t>2,0,0,1,11,0,0,0</t>
  </si>
  <si>
    <t>2,0,0,3,15,12,8,20,0,0</t>
  </si>
  <si>
    <t>2,0,0,3,39,36,33,20,0,0</t>
  </si>
  <si>
    <t>2,0,0,3,48,45,42,19,0,0</t>
  </si>
  <si>
    <t>2,0,0,3,9,5,2,19,0,0</t>
  </si>
  <si>
    <t>2,0,0,3,38,34,14,19,0,0</t>
  </si>
  <si>
    <t>2,0,0,3,57,54,51,18,0,0</t>
  </si>
  <si>
    <t>2,0,0,3,16,7,3,18,0,0</t>
  </si>
  <si>
    <t>0,3,1,0,0,Exponential,0,0,0,0,-1</t>
  </si>
  <si>
    <t>4,0,0,0,27,0,0</t>
  </si>
  <si>
    <t>2,0,0,3,10,6,4,18,0,0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</si>
</sst>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12"/>
      <name val="Times New Roman"/>
      <family val="1"/>
    </font>
    <font>
      <b/>
      <sz val="8"/>
      <color indexed="18"/>
      <name val="Times New Roman"/>
      <family val="1"/>
    </font>
    <font>
      <sz val="8"/>
      <name val="Arial"/>
      <family val="2"/>
    </font>
    <font>
      <b/>
      <sz val="8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color indexed="16"/>
      <name val="Times New Roman"/>
      <family val="1"/>
    </font>
    <font>
      <b/>
      <i/>
      <sz val="16"/>
      <color indexed="9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0</xdr:rowOff>
    </xdr:from>
    <xdr:to>
      <xdr:col>4</xdr:col>
      <xdr:colOff>0</xdr:colOff>
      <xdr:row>11</xdr:row>
      <xdr:rowOff>0</xdr:rowOff>
    </xdr:to>
    <xdr:sp macro="[1]!objClick">
      <xdr:nvSpPr>
        <xdr:cNvPr id="1" name="bline2_1_16"/>
        <xdr:cNvSpPr>
          <a:spLocks/>
        </xdr:cNvSpPr>
      </xdr:nvSpPr>
      <xdr:spPr>
        <a:xfrm>
          <a:off x="4219575" y="17430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142875</xdr:rowOff>
    </xdr:from>
    <xdr:to>
      <xdr:col>3</xdr:col>
      <xdr:colOff>247650</xdr:colOff>
      <xdr:row>11</xdr:row>
      <xdr:rowOff>0</xdr:rowOff>
    </xdr:to>
    <xdr:sp macro="[1]!objClick">
      <xdr:nvSpPr>
        <xdr:cNvPr id="2" name="bline1_1_16"/>
        <xdr:cNvSpPr>
          <a:spLocks/>
        </xdr:cNvSpPr>
      </xdr:nvSpPr>
      <xdr:spPr>
        <a:xfrm>
          <a:off x="4067175" y="1171575"/>
          <a:ext cx="15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0</xdr:rowOff>
    </xdr:from>
    <xdr:to>
      <xdr:col>4</xdr:col>
      <xdr:colOff>0</xdr:colOff>
      <xdr:row>9</xdr:row>
      <xdr:rowOff>0</xdr:rowOff>
    </xdr:to>
    <xdr:sp macro="[1]!objClick">
      <xdr:nvSpPr>
        <xdr:cNvPr id="3" name="bline2_1_15"/>
        <xdr:cNvSpPr>
          <a:spLocks/>
        </xdr:cNvSpPr>
      </xdr:nvSpPr>
      <xdr:spPr>
        <a:xfrm>
          <a:off x="4219575" y="14573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142875</xdr:rowOff>
    </xdr:from>
    <xdr:to>
      <xdr:col>3</xdr:col>
      <xdr:colOff>247650</xdr:colOff>
      <xdr:row>9</xdr:row>
      <xdr:rowOff>0</xdr:rowOff>
    </xdr:to>
    <xdr:sp macro="[1]!objClick">
      <xdr:nvSpPr>
        <xdr:cNvPr id="4" name="bline1_1_15"/>
        <xdr:cNvSpPr>
          <a:spLocks/>
        </xdr:cNvSpPr>
      </xdr:nvSpPr>
      <xdr:spPr>
        <a:xfrm>
          <a:off x="4067175" y="117157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0</xdr:rowOff>
    </xdr:from>
    <xdr:to>
      <xdr:col>4</xdr:col>
      <xdr:colOff>0</xdr:colOff>
      <xdr:row>5</xdr:row>
      <xdr:rowOff>0</xdr:rowOff>
    </xdr:to>
    <xdr:sp macro="[1]!objClick">
      <xdr:nvSpPr>
        <xdr:cNvPr id="5" name="bline2_1_14"/>
        <xdr:cNvSpPr>
          <a:spLocks/>
        </xdr:cNvSpPr>
      </xdr:nvSpPr>
      <xdr:spPr>
        <a:xfrm>
          <a:off x="4219575" y="8858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0</xdr:rowOff>
    </xdr:from>
    <xdr:to>
      <xdr:col>3</xdr:col>
      <xdr:colOff>247650</xdr:colOff>
      <xdr:row>6</xdr:row>
      <xdr:rowOff>142875</xdr:rowOff>
    </xdr:to>
    <xdr:sp macro="[1]!objClick">
      <xdr:nvSpPr>
        <xdr:cNvPr id="6" name="bline1_1_14"/>
        <xdr:cNvSpPr>
          <a:spLocks/>
        </xdr:cNvSpPr>
      </xdr:nvSpPr>
      <xdr:spPr>
        <a:xfrm flipV="1">
          <a:off x="4067175" y="88582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17</xdr:row>
      <xdr:rowOff>0</xdr:rowOff>
    </xdr:from>
    <xdr:to>
      <xdr:col>3</xdr:col>
      <xdr:colOff>0</xdr:colOff>
      <xdr:row>17</xdr:row>
      <xdr:rowOff>0</xdr:rowOff>
    </xdr:to>
    <xdr:sp macro="[1]!objClick">
      <xdr:nvSpPr>
        <xdr:cNvPr id="7" name="bline2_1_13"/>
        <xdr:cNvSpPr>
          <a:spLocks/>
        </xdr:cNvSpPr>
      </xdr:nvSpPr>
      <xdr:spPr>
        <a:xfrm>
          <a:off x="2971800" y="260032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142875</xdr:rowOff>
    </xdr:from>
    <xdr:to>
      <xdr:col>2</xdr:col>
      <xdr:colOff>247650</xdr:colOff>
      <xdr:row>17</xdr:row>
      <xdr:rowOff>0</xdr:rowOff>
    </xdr:to>
    <xdr:sp macro="[1]!objClick">
      <xdr:nvSpPr>
        <xdr:cNvPr id="8" name="bline1_1_13"/>
        <xdr:cNvSpPr>
          <a:spLocks/>
        </xdr:cNvSpPr>
      </xdr:nvSpPr>
      <xdr:spPr>
        <a:xfrm>
          <a:off x="2819400" y="2028825"/>
          <a:ext cx="15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0</xdr:rowOff>
    </xdr:from>
    <xdr:to>
      <xdr:col>3</xdr:col>
      <xdr:colOff>0</xdr:colOff>
      <xdr:row>7</xdr:row>
      <xdr:rowOff>0</xdr:rowOff>
    </xdr:to>
    <xdr:sp macro="[1]!objClick">
      <xdr:nvSpPr>
        <xdr:cNvPr id="9" name="bline2_1_12"/>
        <xdr:cNvSpPr>
          <a:spLocks/>
        </xdr:cNvSpPr>
      </xdr:nvSpPr>
      <xdr:spPr>
        <a:xfrm>
          <a:off x="2971800" y="11715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0</xdr:rowOff>
    </xdr:from>
    <xdr:to>
      <xdr:col>2</xdr:col>
      <xdr:colOff>247650</xdr:colOff>
      <xdr:row>12</xdr:row>
      <xdr:rowOff>142875</xdr:rowOff>
    </xdr:to>
    <xdr:sp macro="[1]!objClick">
      <xdr:nvSpPr>
        <xdr:cNvPr id="10" name="bline1_1_12"/>
        <xdr:cNvSpPr>
          <a:spLocks/>
        </xdr:cNvSpPr>
      </xdr:nvSpPr>
      <xdr:spPr>
        <a:xfrm flipV="1">
          <a:off x="2819400" y="1171575"/>
          <a:ext cx="1524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29</xdr:row>
      <xdr:rowOff>0</xdr:rowOff>
    </xdr:from>
    <xdr:to>
      <xdr:col>1</xdr:col>
      <xdr:colOff>0</xdr:colOff>
      <xdr:row>29</xdr:row>
      <xdr:rowOff>0</xdr:rowOff>
    </xdr:to>
    <xdr:sp macro="[1]!objClick">
      <xdr:nvSpPr>
        <xdr:cNvPr id="11" name="bline2_1_1"/>
        <xdr:cNvSpPr>
          <a:spLocks/>
        </xdr:cNvSpPr>
      </xdr:nvSpPr>
      <xdr:spPr>
        <a:xfrm>
          <a:off x="171450" y="431482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sp macro="[1]!objClick">
      <xdr:nvSpPr>
        <xdr:cNvPr id="12" name="bline2_1_4"/>
        <xdr:cNvSpPr>
          <a:spLocks/>
        </xdr:cNvSpPr>
      </xdr:nvSpPr>
      <xdr:spPr>
        <a:xfrm>
          <a:off x="1552575" y="574357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142875</xdr:rowOff>
    </xdr:from>
    <xdr:to>
      <xdr:col>1</xdr:col>
      <xdr:colOff>247650</xdr:colOff>
      <xdr:row>39</xdr:row>
      <xdr:rowOff>0</xdr:rowOff>
    </xdr:to>
    <xdr:sp macro="[1]!objClick">
      <xdr:nvSpPr>
        <xdr:cNvPr id="13" name="bline1_1_4"/>
        <xdr:cNvSpPr>
          <a:spLocks/>
        </xdr:cNvSpPr>
      </xdr:nvSpPr>
      <xdr:spPr>
        <a:xfrm>
          <a:off x="1400175" y="4314825"/>
          <a:ext cx="152400" cy="1428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33</xdr:row>
      <xdr:rowOff>0</xdr:rowOff>
    </xdr:from>
    <xdr:to>
      <xdr:col>2</xdr:col>
      <xdr:colOff>0</xdr:colOff>
      <xdr:row>33</xdr:row>
      <xdr:rowOff>0</xdr:rowOff>
    </xdr:to>
    <xdr:sp macro="[1]!objClick">
      <xdr:nvSpPr>
        <xdr:cNvPr id="14" name="bline2_1_3"/>
        <xdr:cNvSpPr>
          <a:spLocks/>
        </xdr:cNvSpPr>
      </xdr:nvSpPr>
      <xdr:spPr>
        <a:xfrm>
          <a:off x="1552575" y="48863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142875</xdr:rowOff>
    </xdr:from>
    <xdr:to>
      <xdr:col>1</xdr:col>
      <xdr:colOff>247650</xdr:colOff>
      <xdr:row>33</xdr:row>
      <xdr:rowOff>0</xdr:rowOff>
    </xdr:to>
    <xdr:sp macro="[1]!objClick">
      <xdr:nvSpPr>
        <xdr:cNvPr id="15" name="bline1_1_3"/>
        <xdr:cNvSpPr>
          <a:spLocks/>
        </xdr:cNvSpPr>
      </xdr:nvSpPr>
      <xdr:spPr>
        <a:xfrm>
          <a:off x="1400175" y="4314825"/>
          <a:ext cx="15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0</xdr:colOff>
      <xdr:row>25</xdr:row>
      <xdr:rowOff>0</xdr:rowOff>
    </xdr:to>
    <xdr:sp macro="[1]!objClick">
      <xdr:nvSpPr>
        <xdr:cNvPr id="16" name="bline2_1_2"/>
        <xdr:cNvSpPr>
          <a:spLocks/>
        </xdr:cNvSpPr>
      </xdr:nvSpPr>
      <xdr:spPr>
        <a:xfrm>
          <a:off x="1552575" y="37433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0</xdr:rowOff>
    </xdr:from>
    <xdr:to>
      <xdr:col>1</xdr:col>
      <xdr:colOff>247650</xdr:colOff>
      <xdr:row>28</xdr:row>
      <xdr:rowOff>142875</xdr:rowOff>
    </xdr:to>
    <xdr:sp macro="[1]!objClick">
      <xdr:nvSpPr>
        <xdr:cNvPr id="17" name="bline1_1_2"/>
        <xdr:cNvSpPr>
          <a:spLocks/>
        </xdr:cNvSpPr>
      </xdr:nvSpPr>
      <xdr:spPr>
        <a:xfrm flipV="1">
          <a:off x="1400175" y="3743325"/>
          <a:ext cx="15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0</xdr:rowOff>
    </xdr:from>
    <xdr:to>
      <xdr:col>2</xdr:col>
      <xdr:colOff>0</xdr:colOff>
      <xdr:row>13</xdr:row>
      <xdr:rowOff>0</xdr:rowOff>
    </xdr:to>
    <xdr:sp macro="[1]!objClick">
      <xdr:nvSpPr>
        <xdr:cNvPr id="18" name="bline2_1_11"/>
        <xdr:cNvSpPr>
          <a:spLocks/>
        </xdr:cNvSpPr>
      </xdr:nvSpPr>
      <xdr:spPr>
        <a:xfrm>
          <a:off x="1552575" y="20288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247650</xdr:colOff>
      <xdr:row>28</xdr:row>
      <xdr:rowOff>142875</xdr:rowOff>
    </xdr:to>
    <xdr:sp macro="[1]!objClick">
      <xdr:nvSpPr>
        <xdr:cNvPr id="19" name="bline1_1_11"/>
        <xdr:cNvSpPr>
          <a:spLocks/>
        </xdr:cNvSpPr>
      </xdr:nvSpPr>
      <xdr:spPr>
        <a:xfrm flipV="1">
          <a:off x="1400175" y="2028825"/>
          <a:ext cx="1524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41</xdr:row>
      <xdr:rowOff>0</xdr:rowOff>
    </xdr:from>
    <xdr:to>
      <xdr:col>3</xdr:col>
      <xdr:colOff>0</xdr:colOff>
      <xdr:row>41</xdr:row>
      <xdr:rowOff>0</xdr:rowOff>
    </xdr:to>
    <xdr:sp macro="[1]!objClick">
      <xdr:nvSpPr>
        <xdr:cNvPr id="20" name="bline2_1_10"/>
        <xdr:cNvSpPr>
          <a:spLocks/>
        </xdr:cNvSpPr>
      </xdr:nvSpPr>
      <xdr:spPr>
        <a:xfrm>
          <a:off x="2971800" y="602932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38</xdr:row>
      <xdr:rowOff>142875</xdr:rowOff>
    </xdr:from>
    <xdr:to>
      <xdr:col>2</xdr:col>
      <xdr:colOff>247650</xdr:colOff>
      <xdr:row>41</xdr:row>
      <xdr:rowOff>0</xdr:rowOff>
    </xdr:to>
    <xdr:sp macro="[1]!objClick">
      <xdr:nvSpPr>
        <xdr:cNvPr id="21" name="bline1_1_10"/>
        <xdr:cNvSpPr>
          <a:spLocks/>
        </xdr:cNvSpPr>
      </xdr:nvSpPr>
      <xdr:spPr>
        <a:xfrm>
          <a:off x="2819400" y="574357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37</xdr:row>
      <xdr:rowOff>0</xdr:rowOff>
    </xdr:from>
    <xdr:to>
      <xdr:col>3</xdr:col>
      <xdr:colOff>0</xdr:colOff>
      <xdr:row>37</xdr:row>
      <xdr:rowOff>0</xdr:rowOff>
    </xdr:to>
    <xdr:sp macro="[1]!objClick">
      <xdr:nvSpPr>
        <xdr:cNvPr id="22" name="bline2_1_9"/>
        <xdr:cNvSpPr>
          <a:spLocks/>
        </xdr:cNvSpPr>
      </xdr:nvSpPr>
      <xdr:spPr>
        <a:xfrm>
          <a:off x="2971800" y="545782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37</xdr:row>
      <xdr:rowOff>0</xdr:rowOff>
    </xdr:from>
    <xdr:to>
      <xdr:col>2</xdr:col>
      <xdr:colOff>247650</xdr:colOff>
      <xdr:row>38</xdr:row>
      <xdr:rowOff>142875</xdr:rowOff>
    </xdr:to>
    <xdr:sp macro="[1]!objClick">
      <xdr:nvSpPr>
        <xdr:cNvPr id="23" name="bline1_1_9"/>
        <xdr:cNvSpPr>
          <a:spLocks/>
        </xdr:cNvSpPr>
      </xdr:nvSpPr>
      <xdr:spPr>
        <a:xfrm flipV="1">
          <a:off x="2819400" y="545782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35</xdr:row>
      <xdr:rowOff>0</xdr:rowOff>
    </xdr:from>
    <xdr:to>
      <xdr:col>3</xdr:col>
      <xdr:colOff>0</xdr:colOff>
      <xdr:row>35</xdr:row>
      <xdr:rowOff>0</xdr:rowOff>
    </xdr:to>
    <xdr:sp macro="[1]!objClick">
      <xdr:nvSpPr>
        <xdr:cNvPr id="24" name="bline2_1_8"/>
        <xdr:cNvSpPr>
          <a:spLocks/>
        </xdr:cNvSpPr>
      </xdr:nvSpPr>
      <xdr:spPr>
        <a:xfrm>
          <a:off x="2971800" y="51720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142875</xdr:rowOff>
    </xdr:from>
    <xdr:to>
      <xdr:col>2</xdr:col>
      <xdr:colOff>247650</xdr:colOff>
      <xdr:row>35</xdr:row>
      <xdr:rowOff>0</xdr:rowOff>
    </xdr:to>
    <xdr:sp macro="[1]!objClick">
      <xdr:nvSpPr>
        <xdr:cNvPr id="25" name="bline1_1_8"/>
        <xdr:cNvSpPr>
          <a:spLocks/>
        </xdr:cNvSpPr>
      </xdr:nvSpPr>
      <xdr:spPr>
        <a:xfrm>
          <a:off x="2819400" y="488632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31</xdr:row>
      <xdr:rowOff>0</xdr:rowOff>
    </xdr:from>
    <xdr:to>
      <xdr:col>3</xdr:col>
      <xdr:colOff>0</xdr:colOff>
      <xdr:row>31</xdr:row>
      <xdr:rowOff>0</xdr:rowOff>
    </xdr:to>
    <xdr:sp macro="[1]!objClick">
      <xdr:nvSpPr>
        <xdr:cNvPr id="26" name="bline2_1_7"/>
        <xdr:cNvSpPr>
          <a:spLocks/>
        </xdr:cNvSpPr>
      </xdr:nvSpPr>
      <xdr:spPr>
        <a:xfrm>
          <a:off x="2971800" y="46005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0</xdr:rowOff>
    </xdr:from>
    <xdr:to>
      <xdr:col>2</xdr:col>
      <xdr:colOff>247650</xdr:colOff>
      <xdr:row>32</xdr:row>
      <xdr:rowOff>142875</xdr:rowOff>
    </xdr:to>
    <xdr:sp macro="[1]!objClick">
      <xdr:nvSpPr>
        <xdr:cNvPr id="27" name="bline1_1_7"/>
        <xdr:cNvSpPr>
          <a:spLocks/>
        </xdr:cNvSpPr>
      </xdr:nvSpPr>
      <xdr:spPr>
        <a:xfrm flipV="1">
          <a:off x="2819400" y="460057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0</xdr:rowOff>
    </xdr:from>
    <xdr:to>
      <xdr:col>3</xdr:col>
      <xdr:colOff>0</xdr:colOff>
      <xdr:row>27</xdr:row>
      <xdr:rowOff>0</xdr:rowOff>
    </xdr:to>
    <xdr:sp macro="[1]!objClick">
      <xdr:nvSpPr>
        <xdr:cNvPr id="28" name="bline2_1_6"/>
        <xdr:cNvSpPr>
          <a:spLocks/>
        </xdr:cNvSpPr>
      </xdr:nvSpPr>
      <xdr:spPr>
        <a:xfrm>
          <a:off x="2971800" y="40290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142875</xdr:rowOff>
    </xdr:from>
    <xdr:to>
      <xdr:col>2</xdr:col>
      <xdr:colOff>247650</xdr:colOff>
      <xdr:row>27</xdr:row>
      <xdr:rowOff>0</xdr:rowOff>
    </xdr:to>
    <xdr:sp macro="[1]!objClick">
      <xdr:nvSpPr>
        <xdr:cNvPr id="29" name="bline1_1_6"/>
        <xdr:cNvSpPr>
          <a:spLocks/>
        </xdr:cNvSpPr>
      </xdr:nvSpPr>
      <xdr:spPr>
        <a:xfrm>
          <a:off x="2819400" y="374332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0</xdr:rowOff>
    </xdr:from>
    <xdr:to>
      <xdr:col>3</xdr:col>
      <xdr:colOff>0</xdr:colOff>
      <xdr:row>23</xdr:row>
      <xdr:rowOff>0</xdr:rowOff>
    </xdr:to>
    <xdr:sp macro="[1]!objClick">
      <xdr:nvSpPr>
        <xdr:cNvPr id="30" name="bline2_1_5"/>
        <xdr:cNvSpPr>
          <a:spLocks/>
        </xdr:cNvSpPr>
      </xdr:nvSpPr>
      <xdr:spPr>
        <a:xfrm>
          <a:off x="2971800" y="34575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2</xdr:col>
      <xdr:colOff>247650</xdr:colOff>
      <xdr:row>24</xdr:row>
      <xdr:rowOff>142875</xdr:rowOff>
    </xdr:to>
    <xdr:sp macro="[1]!objClick">
      <xdr:nvSpPr>
        <xdr:cNvPr id="31" name="bline1_1_5"/>
        <xdr:cNvSpPr>
          <a:spLocks/>
        </xdr:cNvSpPr>
      </xdr:nvSpPr>
      <xdr:spPr>
        <a:xfrm flipV="1">
          <a:off x="2819400" y="345757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95250</xdr:rowOff>
    </xdr:from>
    <xdr:ext cx="200025" cy="200025"/>
    <xdr:sp macro="[1]!objClick">
      <xdr:nvSpPr>
        <xdr:cNvPr id="32" name="tnode_1_2"/>
        <xdr:cNvSpPr>
          <a:spLocks/>
        </xdr:cNvSpPr>
      </xdr:nvSpPr>
      <xdr:spPr>
        <a:xfrm>
          <a:off x="2724150" y="3695700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104775</xdr:rowOff>
    </xdr:from>
    <xdr:ext cx="390525" cy="171450"/>
    <xdr:sp macro="[1]!objClick">
      <xdr:nvSpPr>
        <xdr:cNvPr id="33" name="branchName_1_5"/>
        <xdr:cNvSpPr txBox="1">
          <a:spLocks noChangeArrowheads="1"/>
        </xdr:cNvSpPr>
      </xdr:nvSpPr>
      <xdr:spPr>
        <a:xfrm>
          <a:off x="3009900" y="34194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26</xdr:row>
      <xdr:rowOff>104775</xdr:rowOff>
    </xdr:from>
    <xdr:ext cx="542925" cy="171450"/>
    <xdr:sp macro="[1]!objClick">
      <xdr:nvSpPr>
        <xdr:cNvPr id="34" name="branchName_1_6"/>
        <xdr:cNvSpPr txBox="1">
          <a:spLocks noChangeArrowheads="1"/>
        </xdr:cNvSpPr>
      </xdr:nvSpPr>
      <xdr:spPr>
        <a:xfrm>
          <a:off x="3009900" y="39909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22</xdr:row>
      <xdr:rowOff>104775</xdr:rowOff>
    </xdr:from>
    <xdr:ext cx="200025" cy="190500"/>
    <xdr:sp macro="[1]!objClick">
      <xdr:nvSpPr>
        <xdr:cNvPr id="35" name="tnode_1_5"/>
        <xdr:cNvSpPr>
          <a:spLocks/>
        </xdr:cNvSpPr>
      </xdr:nvSpPr>
      <xdr:spPr>
        <a:xfrm>
          <a:off x="3971925" y="34194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104775</xdr:rowOff>
    </xdr:from>
    <xdr:ext cx="200025" cy="190500"/>
    <xdr:sp macro="[1]!objClick">
      <xdr:nvSpPr>
        <xdr:cNvPr id="36" name="tnode_1_6"/>
        <xdr:cNvSpPr>
          <a:spLocks/>
        </xdr:cNvSpPr>
      </xdr:nvSpPr>
      <xdr:spPr>
        <a:xfrm>
          <a:off x="3971925" y="39909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95250</xdr:rowOff>
    </xdr:from>
    <xdr:ext cx="200025" cy="200025"/>
    <xdr:sp macro="[1]!objClick">
      <xdr:nvSpPr>
        <xdr:cNvPr id="37" name="tnode_1_3"/>
        <xdr:cNvSpPr>
          <a:spLocks/>
        </xdr:cNvSpPr>
      </xdr:nvSpPr>
      <xdr:spPr>
        <a:xfrm>
          <a:off x="2724150" y="4838700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30</xdr:row>
      <xdr:rowOff>104775</xdr:rowOff>
    </xdr:from>
    <xdr:ext cx="390525" cy="171450"/>
    <xdr:sp macro="[1]!objClick">
      <xdr:nvSpPr>
        <xdr:cNvPr id="38" name="branchName_1_7"/>
        <xdr:cNvSpPr txBox="1">
          <a:spLocks noChangeArrowheads="1"/>
        </xdr:cNvSpPr>
      </xdr:nvSpPr>
      <xdr:spPr>
        <a:xfrm>
          <a:off x="300990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34</xdr:row>
      <xdr:rowOff>104775</xdr:rowOff>
    </xdr:from>
    <xdr:ext cx="542925" cy="171450"/>
    <xdr:sp macro="[1]!objClick">
      <xdr:nvSpPr>
        <xdr:cNvPr id="39" name="branchName_1_8"/>
        <xdr:cNvSpPr txBox="1">
          <a:spLocks noChangeArrowheads="1"/>
        </xdr:cNvSpPr>
      </xdr:nvSpPr>
      <xdr:spPr>
        <a:xfrm>
          <a:off x="3009900" y="51339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30</xdr:row>
      <xdr:rowOff>104775</xdr:rowOff>
    </xdr:from>
    <xdr:ext cx="200025" cy="190500"/>
    <xdr:sp macro="[1]!objClick">
      <xdr:nvSpPr>
        <xdr:cNvPr id="40" name="tnode_1_7"/>
        <xdr:cNvSpPr>
          <a:spLocks/>
        </xdr:cNvSpPr>
      </xdr:nvSpPr>
      <xdr:spPr>
        <a:xfrm>
          <a:off x="3971925" y="45624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104775</xdr:rowOff>
    </xdr:from>
    <xdr:ext cx="200025" cy="190500"/>
    <xdr:sp macro="[1]!objClick">
      <xdr:nvSpPr>
        <xdr:cNvPr id="41" name="tnode_1_8"/>
        <xdr:cNvSpPr>
          <a:spLocks/>
        </xdr:cNvSpPr>
      </xdr:nvSpPr>
      <xdr:spPr>
        <a:xfrm>
          <a:off x="3971925" y="51339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95250</xdr:rowOff>
    </xdr:from>
    <xdr:ext cx="200025" cy="200025"/>
    <xdr:sp macro="[1]!objClick">
      <xdr:nvSpPr>
        <xdr:cNvPr id="42" name="tnode_1_4"/>
        <xdr:cNvSpPr>
          <a:spLocks/>
        </xdr:cNvSpPr>
      </xdr:nvSpPr>
      <xdr:spPr>
        <a:xfrm>
          <a:off x="2724150" y="5695950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36</xdr:row>
      <xdr:rowOff>104775</xdr:rowOff>
    </xdr:from>
    <xdr:ext cx="390525" cy="171450"/>
    <xdr:sp macro="[1]!objClick">
      <xdr:nvSpPr>
        <xdr:cNvPr id="43" name="branchName_1_9"/>
        <xdr:cNvSpPr txBox="1">
          <a:spLocks noChangeArrowheads="1"/>
        </xdr:cNvSpPr>
      </xdr:nvSpPr>
      <xdr:spPr>
        <a:xfrm>
          <a:off x="3009900" y="54197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40</xdr:row>
      <xdr:rowOff>104775</xdr:rowOff>
    </xdr:from>
    <xdr:ext cx="542925" cy="171450"/>
    <xdr:sp macro="[1]!objClick">
      <xdr:nvSpPr>
        <xdr:cNvPr id="44" name="branchName_1_10"/>
        <xdr:cNvSpPr txBox="1">
          <a:spLocks noChangeArrowheads="1"/>
        </xdr:cNvSpPr>
      </xdr:nvSpPr>
      <xdr:spPr>
        <a:xfrm>
          <a:off x="3009900" y="59912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36</xdr:row>
      <xdr:rowOff>104775</xdr:rowOff>
    </xdr:from>
    <xdr:ext cx="200025" cy="190500"/>
    <xdr:sp macro="[1]!objClick">
      <xdr:nvSpPr>
        <xdr:cNvPr id="45" name="tnode_1_9"/>
        <xdr:cNvSpPr>
          <a:spLocks/>
        </xdr:cNvSpPr>
      </xdr:nvSpPr>
      <xdr:spPr>
        <a:xfrm>
          <a:off x="3971925" y="541972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104775</xdr:rowOff>
    </xdr:from>
    <xdr:ext cx="200025" cy="190500"/>
    <xdr:sp macro="[1]!objClick">
      <xdr:nvSpPr>
        <xdr:cNvPr id="46" name="tnode_1_10"/>
        <xdr:cNvSpPr>
          <a:spLocks/>
        </xdr:cNvSpPr>
      </xdr:nvSpPr>
      <xdr:spPr>
        <a:xfrm>
          <a:off x="3971925" y="599122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95250</xdr:rowOff>
    </xdr:from>
    <xdr:ext cx="200025" cy="200025"/>
    <xdr:sp macro="[1]!objClick">
      <xdr:nvSpPr>
        <xdr:cNvPr id="47" name="tnode_1_1"/>
        <xdr:cNvSpPr>
          <a:spLocks/>
        </xdr:cNvSpPr>
      </xdr:nvSpPr>
      <xdr:spPr>
        <a:xfrm>
          <a:off x="1304925" y="4267200"/>
          <a:ext cx="200025" cy="2000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12</xdr:row>
      <xdr:rowOff>104775</xdr:rowOff>
    </xdr:from>
    <xdr:ext cx="762000" cy="171450"/>
    <xdr:sp macro="[1]!objClick">
      <xdr:nvSpPr>
        <xdr:cNvPr id="48" name="branchName_1_11"/>
        <xdr:cNvSpPr txBox="1">
          <a:spLocks noChangeArrowheads="1"/>
        </xdr:cNvSpPr>
      </xdr:nvSpPr>
      <xdr:spPr>
        <a:xfrm>
          <a:off x="1590675" y="1990725"/>
          <a:ext cx="762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Get information</a:t>
          </a:r>
        </a:p>
      </xdr:txBody>
    </xdr:sp>
    <xdr:clientData/>
  </xdr:oneCellAnchor>
  <xdr:oneCellAnchor>
    <xdr:from>
      <xdr:col>1</xdr:col>
      <xdr:colOff>285750</xdr:colOff>
      <xdr:row>24</xdr:row>
      <xdr:rowOff>104775</xdr:rowOff>
    </xdr:from>
    <xdr:ext cx="552450" cy="171450"/>
    <xdr:sp macro="[1]!objClick">
      <xdr:nvSpPr>
        <xdr:cNvPr id="49" name="branchName_1_2"/>
        <xdr:cNvSpPr txBox="1">
          <a:spLocks noChangeArrowheads="1"/>
        </xdr:cNvSpPr>
      </xdr:nvSpPr>
      <xdr:spPr>
        <a:xfrm>
          <a:off x="1590675" y="3705225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1</xdr:col>
      <xdr:colOff>285750</xdr:colOff>
      <xdr:row>32</xdr:row>
      <xdr:rowOff>104775</xdr:rowOff>
    </xdr:from>
    <xdr:ext cx="609600" cy="171450"/>
    <xdr:sp macro="[1]!objClick">
      <xdr:nvSpPr>
        <xdr:cNvPr id="50" name="branchName_1_3"/>
        <xdr:cNvSpPr txBox="1">
          <a:spLocks noChangeArrowheads="1"/>
        </xdr:cNvSpPr>
      </xdr:nvSpPr>
      <xdr:spPr>
        <a:xfrm>
          <a:off x="1590675" y="4848225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Set burners</a:t>
          </a:r>
        </a:p>
      </xdr:txBody>
    </xdr:sp>
    <xdr:clientData/>
  </xdr:oneCellAnchor>
  <xdr:oneCellAnchor>
    <xdr:from>
      <xdr:col>1</xdr:col>
      <xdr:colOff>285750</xdr:colOff>
      <xdr:row>38</xdr:row>
      <xdr:rowOff>104775</xdr:rowOff>
    </xdr:from>
    <xdr:ext cx="723900" cy="171450"/>
    <xdr:sp macro="[1]!objClick">
      <xdr:nvSpPr>
        <xdr:cNvPr id="51" name="branchName_1_4"/>
        <xdr:cNvSpPr txBox="1">
          <a:spLocks noChangeArrowheads="1"/>
        </xdr:cNvSpPr>
      </xdr:nvSpPr>
      <xdr:spPr>
        <a:xfrm>
          <a:off x="1590675" y="570547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 sprinklers</a:t>
          </a:r>
        </a:p>
      </xdr:txBody>
    </xdr:sp>
    <xdr:clientData/>
  </xdr:oneCellAnchor>
  <xdr:oneCellAnchor>
    <xdr:from>
      <xdr:col>0</xdr:col>
      <xdr:colOff>209550</xdr:colOff>
      <xdr:row>28</xdr:row>
      <xdr:rowOff>104775</xdr:rowOff>
    </xdr:from>
    <xdr:ext cx="771525" cy="171450"/>
    <xdr:sp macro="[1]!objClick">
      <xdr:nvSpPr>
        <xdr:cNvPr id="52" name="branchName_1_1"/>
        <xdr:cNvSpPr txBox="1">
          <a:spLocks noChangeArrowheads="1"/>
        </xdr:cNvSpPr>
      </xdr:nvSpPr>
      <xdr:spPr>
        <a:xfrm>
          <a:off x="209550" y="4276725"/>
          <a:ext cx="771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Problem 12.13a</a:t>
          </a:r>
        </a:p>
      </xdr:txBody>
    </xdr:sp>
    <xdr:clientData/>
  </xdr:oneCellAnchor>
  <xdr:oneCellAnchor>
    <xdr:from>
      <xdr:col>2</xdr:col>
      <xdr:colOff>0</xdr:colOff>
      <xdr:row>12</xdr:row>
      <xdr:rowOff>95250</xdr:rowOff>
    </xdr:from>
    <xdr:ext cx="200025" cy="200025"/>
    <xdr:sp macro="[1]!objClick">
      <xdr:nvSpPr>
        <xdr:cNvPr id="53" name="tnode_1_11"/>
        <xdr:cNvSpPr>
          <a:spLocks/>
        </xdr:cNvSpPr>
      </xdr:nvSpPr>
      <xdr:spPr>
        <a:xfrm>
          <a:off x="2724150" y="1981200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104775</xdr:rowOff>
    </xdr:from>
    <xdr:ext cx="390525" cy="171450"/>
    <xdr:sp macro="[1]!objClick">
      <xdr:nvSpPr>
        <xdr:cNvPr id="54" name="branchName_1_12"/>
        <xdr:cNvSpPr txBox="1">
          <a:spLocks noChangeArrowheads="1"/>
        </xdr:cNvSpPr>
      </xdr:nvSpPr>
      <xdr:spPr>
        <a:xfrm>
          <a:off x="3009900" y="11334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16</xdr:row>
      <xdr:rowOff>104775</xdr:rowOff>
    </xdr:from>
    <xdr:ext cx="542925" cy="171450"/>
    <xdr:sp macro="[1]!objClick">
      <xdr:nvSpPr>
        <xdr:cNvPr id="55" name="branchName_1_13"/>
        <xdr:cNvSpPr txBox="1">
          <a:spLocks noChangeArrowheads="1"/>
        </xdr:cNvSpPr>
      </xdr:nvSpPr>
      <xdr:spPr>
        <a:xfrm>
          <a:off x="3009900" y="25622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6</xdr:row>
      <xdr:rowOff>95250</xdr:rowOff>
    </xdr:from>
    <xdr:ext cx="200025" cy="200025"/>
    <xdr:sp macro="[1]!objClick">
      <xdr:nvSpPr>
        <xdr:cNvPr id="56" name="tnode_1_12"/>
        <xdr:cNvSpPr>
          <a:spLocks/>
        </xdr:cNvSpPr>
      </xdr:nvSpPr>
      <xdr:spPr>
        <a:xfrm>
          <a:off x="3971925" y="1123950"/>
          <a:ext cx="200025" cy="2000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104775</xdr:rowOff>
    </xdr:from>
    <xdr:ext cx="200025" cy="190500"/>
    <xdr:sp macro="[1]!objClick">
      <xdr:nvSpPr>
        <xdr:cNvPr id="57" name="tnode_1_14"/>
        <xdr:cNvSpPr>
          <a:spLocks/>
        </xdr:cNvSpPr>
      </xdr:nvSpPr>
      <xdr:spPr>
        <a:xfrm>
          <a:off x="5200650" y="84772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4</xdr:row>
      <xdr:rowOff>104775</xdr:rowOff>
    </xdr:from>
    <xdr:ext cx="552450" cy="171450"/>
    <xdr:sp macro="[1]!objClick">
      <xdr:nvSpPr>
        <xdr:cNvPr id="58" name="branchName_1_14"/>
        <xdr:cNvSpPr txBox="1">
          <a:spLocks noChangeArrowheads="1"/>
        </xdr:cNvSpPr>
      </xdr:nvSpPr>
      <xdr:spPr>
        <a:xfrm>
          <a:off x="4257675" y="847725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0</xdr:colOff>
      <xdr:row>8</xdr:row>
      <xdr:rowOff>104775</xdr:rowOff>
    </xdr:from>
    <xdr:ext cx="200025" cy="190500"/>
    <xdr:sp macro="[1]!objClick">
      <xdr:nvSpPr>
        <xdr:cNvPr id="59" name="tnode_1_15"/>
        <xdr:cNvSpPr>
          <a:spLocks/>
        </xdr:cNvSpPr>
      </xdr:nvSpPr>
      <xdr:spPr>
        <a:xfrm>
          <a:off x="5200650" y="141922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8</xdr:row>
      <xdr:rowOff>104775</xdr:rowOff>
    </xdr:from>
    <xdr:ext cx="438150" cy="171450"/>
    <xdr:sp macro="[1]!objClick">
      <xdr:nvSpPr>
        <xdr:cNvPr id="60" name="branchName_1_15"/>
        <xdr:cNvSpPr txBox="1">
          <a:spLocks noChangeArrowheads="1"/>
        </xdr:cNvSpPr>
      </xdr:nvSpPr>
      <xdr:spPr>
        <a:xfrm>
          <a:off x="4257675" y="1419225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0</xdr:colOff>
      <xdr:row>10</xdr:row>
      <xdr:rowOff>104775</xdr:rowOff>
    </xdr:from>
    <xdr:ext cx="200025" cy="190500"/>
    <xdr:sp macro="[1]!objClick">
      <xdr:nvSpPr>
        <xdr:cNvPr id="61" name="tnode_1_16"/>
        <xdr:cNvSpPr>
          <a:spLocks/>
        </xdr:cNvSpPr>
      </xdr:nvSpPr>
      <xdr:spPr>
        <a:xfrm>
          <a:off x="5200650" y="17049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10</xdr:row>
      <xdr:rowOff>104775</xdr:rowOff>
    </xdr:from>
    <xdr:ext cx="523875" cy="171450"/>
    <xdr:sp macro="[1]!objClick">
      <xdr:nvSpPr>
        <xdr:cNvPr id="62" name="branchName_1_16"/>
        <xdr:cNvSpPr txBox="1">
          <a:spLocks noChangeArrowheads="1"/>
        </xdr:cNvSpPr>
      </xdr:nvSpPr>
      <xdr:spPr>
        <a:xfrm>
          <a:off x="4257675" y="17049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3</xdr:col>
      <xdr:colOff>247650</xdr:colOff>
      <xdr:row>21</xdr:row>
      <xdr:rowOff>0</xdr:rowOff>
    </xdr:from>
    <xdr:to>
      <xdr:col>4</xdr:col>
      <xdr:colOff>0</xdr:colOff>
      <xdr:row>21</xdr:row>
      <xdr:rowOff>0</xdr:rowOff>
    </xdr:to>
    <xdr:sp macro="[1]!objClick">
      <xdr:nvSpPr>
        <xdr:cNvPr id="63" name="bline2_1_17"/>
        <xdr:cNvSpPr>
          <a:spLocks/>
        </xdr:cNvSpPr>
      </xdr:nvSpPr>
      <xdr:spPr>
        <a:xfrm>
          <a:off x="4219575" y="31718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142875</xdr:rowOff>
    </xdr:from>
    <xdr:to>
      <xdr:col>3</xdr:col>
      <xdr:colOff>247650</xdr:colOff>
      <xdr:row>21</xdr:row>
      <xdr:rowOff>0</xdr:rowOff>
    </xdr:to>
    <xdr:sp macro="[1]!objClick">
      <xdr:nvSpPr>
        <xdr:cNvPr id="64" name="bline1_1_17"/>
        <xdr:cNvSpPr>
          <a:spLocks/>
        </xdr:cNvSpPr>
      </xdr:nvSpPr>
      <xdr:spPr>
        <a:xfrm>
          <a:off x="4067175" y="2600325"/>
          <a:ext cx="1524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0</xdr:rowOff>
    </xdr:from>
    <xdr:to>
      <xdr:col>4</xdr:col>
      <xdr:colOff>0</xdr:colOff>
      <xdr:row>19</xdr:row>
      <xdr:rowOff>0</xdr:rowOff>
    </xdr:to>
    <xdr:sp macro="[1]!objClick">
      <xdr:nvSpPr>
        <xdr:cNvPr id="65" name="bline2_1_18"/>
        <xdr:cNvSpPr>
          <a:spLocks/>
        </xdr:cNvSpPr>
      </xdr:nvSpPr>
      <xdr:spPr>
        <a:xfrm>
          <a:off x="4219575" y="28860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142875</xdr:rowOff>
    </xdr:from>
    <xdr:to>
      <xdr:col>3</xdr:col>
      <xdr:colOff>247650</xdr:colOff>
      <xdr:row>19</xdr:row>
      <xdr:rowOff>0</xdr:rowOff>
    </xdr:to>
    <xdr:sp macro="[1]!objClick">
      <xdr:nvSpPr>
        <xdr:cNvPr id="66" name="bline1_1_18"/>
        <xdr:cNvSpPr>
          <a:spLocks/>
        </xdr:cNvSpPr>
      </xdr:nvSpPr>
      <xdr:spPr>
        <a:xfrm>
          <a:off x="4067175" y="260032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4</xdr:col>
      <xdr:colOff>0</xdr:colOff>
      <xdr:row>15</xdr:row>
      <xdr:rowOff>0</xdr:rowOff>
    </xdr:to>
    <xdr:sp macro="[1]!objClick">
      <xdr:nvSpPr>
        <xdr:cNvPr id="67" name="bline2_1_19"/>
        <xdr:cNvSpPr>
          <a:spLocks/>
        </xdr:cNvSpPr>
      </xdr:nvSpPr>
      <xdr:spPr>
        <a:xfrm>
          <a:off x="4219575" y="23145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15</xdr:row>
      <xdr:rowOff>0</xdr:rowOff>
    </xdr:from>
    <xdr:to>
      <xdr:col>3</xdr:col>
      <xdr:colOff>247650</xdr:colOff>
      <xdr:row>16</xdr:row>
      <xdr:rowOff>142875</xdr:rowOff>
    </xdr:to>
    <xdr:sp macro="[1]!objClick">
      <xdr:nvSpPr>
        <xdr:cNvPr id="68" name="bline1_1_19"/>
        <xdr:cNvSpPr>
          <a:spLocks/>
        </xdr:cNvSpPr>
      </xdr:nvSpPr>
      <xdr:spPr>
        <a:xfrm flipV="1">
          <a:off x="4067175" y="2314575"/>
          <a:ext cx="1524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16</xdr:row>
      <xdr:rowOff>95250</xdr:rowOff>
    </xdr:from>
    <xdr:ext cx="200025" cy="200025"/>
    <xdr:sp macro="[1]!objClick">
      <xdr:nvSpPr>
        <xdr:cNvPr id="69" name="tnode_1_13"/>
        <xdr:cNvSpPr>
          <a:spLocks/>
        </xdr:cNvSpPr>
      </xdr:nvSpPr>
      <xdr:spPr>
        <a:xfrm>
          <a:off x="3971925" y="2552700"/>
          <a:ext cx="200025" cy="2000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104775</xdr:rowOff>
    </xdr:from>
    <xdr:ext cx="200025" cy="190500"/>
    <xdr:sp macro="[1]!objClick">
      <xdr:nvSpPr>
        <xdr:cNvPr id="70" name="tnode_1_19"/>
        <xdr:cNvSpPr>
          <a:spLocks/>
        </xdr:cNvSpPr>
      </xdr:nvSpPr>
      <xdr:spPr>
        <a:xfrm>
          <a:off x="5200650" y="22764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14</xdr:row>
      <xdr:rowOff>104775</xdr:rowOff>
    </xdr:from>
    <xdr:ext cx="552450" cy="171450"/>
    <xdr:sp macro="[1]!objClick">
      <xdr:nvSpPr>
        <xdr:cNvPr id="71" name="branchName_1_19"/>
        <xdr:cNvSpPr txBox="1">
          <a:spLocks noChangeArrowheads="1"/>
        </xdr:cNvSpPr>
      </xdr:nvSpPr>
      <xdr:spPr>
        <a:xfrm>
          <a:off x="4257675" y="2276475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0</xdr:colOff>
      <xdr:row>18</xdr:row>
      <xdr:rowOff>104775</xdr:rowOff>
    </xdr:from>
    <xdr:ext cx="200025" cy="190500"/>
    <xdr:sp macro="[1]!objClick">
      <xdr:nvSpPr>
        <xdr:cNvPr id="72" name="tnode_1_18"/>
        <xdr:cNvSpPr>
          <a:spLocks/>
        </xdr:cNvSpPr>
      </xdr:nvSpPr>
      <xdr:spPr>
        <a:xfrm>
          <a:off x="5200650" y="284797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18</xdr:row>
      <xdr:rowOff>104775</xdr:rowOff>
    </xdr:from>
    <xdr:ext cx="438150" cy="171450"/>
    <xdr:sp macro="[1]!objClick">
      <xdr:nvSpPr>
        <xdr:cNvPr id="73" name="branchName_1_18"/>
        <xdr:cNvSpPr txBox="1">
          <a:spLocks noChangeArrowheads="1"/>
        </xdr:cNvSpPr>
      </xdr:nvSpPr>
      <xdr:spPr>
        <a:xfrm>
          <a:off x="4257675" y="2847975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0</xdr:colOff>
      <xdr:row>20</xdr:row>
      <xdr:rowOff>104775</xdr:rowOff>
    </xdr:from>
    <xdr:ext cx="200025" cy="190500"/>
    <xdr:sp macro="[1]!objClick">
      <xdr:nvSpPr>
        <xdr:cNvPr id="74" name="tnode_1_17"/>
        <xdr:cNvSpPr>
          <a:spLocks/>
        </xdr:cNvSpPr>
      </xdr:nvSpPr>
      <xdr:spPr>
        <a:xfrm>
          <a:off x="5200650" y="3133725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285750</xdr:colOff>
      <xdr:row>20</xdr:row>
      <xdr:rowOff>104775</xdr:rowOff>
    </xdr:from>
    <xdr:ext cx="523875" cy="171450"/>
    <xdr:sp macro="[1]!objClick">
      <xdr:nvSpPr>
        <xdr:cNvPr id="75" name="branchName_1_17"/>
        <xdr:cNvSpPr txBox="1">
          <a:spLocks noChangeArrowheads="1"/>
        </xdr:cNvSpPr>
      </xdr:nvSpPr>
      <xdr:spPr>
        <a:xfrm>
          <a:off x="4257675" y="313372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0</xdr:col>
      <xdr:colOff>371475</xdr:colOff>
      <xdr:row>5</xdr:row>
      <xdr:rowOff>47625</xdr:rowOff>
    </xdr:from>
    <xdr:to>
      <xdr:col>1</xdr:col>
      <xdr:colOff>1247775</xdr:colOff>
      <xdr:row>7</xdr:row>
      <xdr:rowOff>133350</xdr:rowOff>
    </xdr:to>
    <xdr:sp>
      <xdr:nvSpPr>
        <xdr:cNvPr id="76" name="TextBox 119"/>
        <xdr:cNvSpPr txBox="1">
          <a:spLocks noChangeArrowheads="1"/>
        </xdr:cNvSpPr>
      </xdr:nvSpPr>
      <xdr:spPr>
        <a:xfrm>
          <a:off x="371475" y="933450"/>
          <a:ext cx="2181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EVPI = E(Loss|Burner) - E(Loss|Info) = $13.75K - $11.25K = $2.5K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0</xdr:rowOff>
    </xdr:from>
    <xdr:to>
      <xdr:col>1</xdr:col>
      <xdr:colOff>0</xdr:colOff>
      <xdr:row>8</xdr:row>
      <xdr:rowOff>0</xdr:rowOff>
    </xdr:to>
    <xdr:sp macro="[1]!objClick">
      <xdr:nvSpPr>
        <xdr:cNvPr id="1" name="bline2_3_1"/>
        <xdr:cNvSpPr>
          <a:spLocks/>
        </xdr:cNvSpPr>
      </xdr:nvSpPr>
      <xdr:spPr>
        <a:xfrm>
          <a:off x="171450" y="1295400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209550</xdr:colOff>
      <xdr:row>7</xdr:row>
      <xdr:rowOff>66675</xdr:rowOff>
    </xdr:from>
    <xdr:ext cx="742950" cy="171450"/>
    <xdr:sp macro="[1]!objClick">
      <xdr:nvSpPr>
        <xdr:cNvPr id="2" name="branchName_3_1"/>
        <xdr:cNvSpPr txBox="1">
          <a:spLocks noChangeArrowheads="1"/>
        </xdr:cNvSpPr>
      </xdr:nvSpPr>
      <xdr:spPr>
        <a:xfrm>
          <a:off x="209550" y="1200150"/>
          <a:ext cx="742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part b - no info</a:t>
          </a:r>
        </a:p>
      </xdr:txBody>
    </xdr:sp>
    <xdr:clientData/>
  </xdr:one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 macro="[1]!objClick">
      <xdr:nvSpPr>
        <xdr:cNvPr id="3" name="bline2_3_11"/>
        <xdr:cNvSpPr>
          <a:spLocks/>
        </xdr:cNvSpPr>
      </xdr:nvSpPr>
      <xdr:spPr>
        <a:xfrm>
          <a:off x="4486275" y="25908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133350</xdr:rowOff>
    </xdr:from>
    <xdr:to>
      <xdr:col>3</xdr:col>
      <xdr:colOff>219075</xdr:colOff>
      <xdr:row>16</xdr:row>
      <xdr:rowOff>0</xdr:rowOff>
    </xdr:to>
    <xdr:sp macro="[1]!objClick">
      <xdr:nvSpPr>
        <xdr:cNvPr id="4" name="bline1_3_11"/>
        <xdr:cNvSpPr>
          <a:spLocks/>
        </xdr:cNvSpPr>
      </xdr:nvSpPr>
      <xdr:spPr>
        <a:xfrm>
          <a:off x="4333875" y="1914525"/>
          <a:ext cx="1524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14</xdr:row>
      <xdr:rowOff>0</xdr:rowOff>
    </xdr:from>
    <xdr:to>
      <xdr:col>4</xdr:col>
      <xdr:colOff>0</xdr:colOff>
      <xdr:row>14</xdr:row>
      <xdr:rowOff>0</xdr:rowOff>
    </xdr:to>
    <xdr:sp macro="[1]!objClick">
      <xdr:nvSpPr>
        <xdr:cNvPr id="5" name="bline2_3_12"/>
        <xdr:cNvSpPr>
          <a:spLocks/>
        </xdr:cNvSpPr>
      </xdr:nvSpPr>
      <xdr:spPr>
        <a:xfrm>
          <a:off x="4486275" y="22669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133350</xdr:rowOff>
    </xdr:from>
    <xdr:to>
      <xdr:col>3</xdr:col>
      <xdr:colOff>219075</xdr:colOff>
      <xdr:row>14</xdr:row>
      <xdr:rowOff>0</xdr:rowOff>
    </xdr:to>
    <xdr:sp macro="[1]!objClick">
      <xdr:nvSpPr>
        <xdr:cNvPr id="6" name="bline1_3_12"/>
        <xdr:cNvSpPr>
          <a:spLocks/>
        </xdr:cNvSpPr>
      </xdr:nvSpPr>
      <xdr:spPr>
        <a:xfrm>
          <a:off x="4333875" y="1914525"/>
          <a:ext cx="1524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 macro="[1]!objClick">
      <xdr:nvSpPr>
        <xdr:cNvPr id="7" name="bline2_3_13"/>
        <xdr:cNvSpPr>
          <a:spLocks/>
        </xdr:cNvSpPr>
      </xdr:nvSpPr>
      <xdr:spPr>
        <a:xfrm>
          <a:off x="4486275" y="16192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219075</xdr:colOff>
      <xdr:row>11</xdr:row>
      <xdr:rowOff>133350</xdr:rowOff>
    </xdr:to>
    <xdr:sp macro="[1]!objClick">
      <xdr:nvSpPr>
        <xdr:cNvPr id="8" name="bline1_3_13"/>
        <xdr:cNvSpPr>
          <a:spLocks/>
        </xdr:cNvSpPr>
      </xdr:nvSpPr>
      <xdr:spPr>
        <a:xfrm flipV="1">
          <a:off x="4333875" y="1619250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30</xdr:row>
      <xdr:rowOff>0</xdr:rowOff>
    </xdr:from>
    <xdr:to>
      <xdr:col>2</xdr:col>
      <xdr:colOff>0</xdr:colOff>
      <xdr:row>30</xdr:row>
      <xdr:rowOff>0</xdr:rowOff>
    </xdr:to>
    <xdr:sp macro="[1]!objClick">
      <xdr:nvSpPr>
        <xdr:cNvPr id="9" name="bline2_3_2"/>
        <xdr:cNvSpPr>
          <a:spLocks/>
        </xdr:cNvSpPr>
      </xdr:nvSpPr>
      <xdr:spPr>
        <a:xfrm>
          <a:off x="1514475" y="485775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247650</xdr:colOff>
      <xdr:row>30</xdr:row>
      <xdr:rowOff>0</xdr:rowOff>
    </xdr:to>
    <xdr:sp macro="[1]!objClick">
      <xdr:nvSpPr>
        <xdr:cNvPr id="10" name="bline1_3_2"/>
        <xdr:cNvSpPr>
          <a:spLocks/>
        </xdr:cNvSpPr>
      </xdr:nvSpPr>
      <xdr:spPr>
        <a:xfrm>
          <a:off x="1362075" y="1295400"/>
          <a:ext cx="152400" cy="3562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0</xdr:rowOff>
    </xdr:from>
    <xdr:to>
      <xdr:col>2</xdr:col>
      <xdr:colOff>0</xdr:colOff>
      <xdr:row>18</xdr:row>
      <xdr:rowOff>0</xdr:rowOff>
    </xdr:to>
    <xdr:sp macro="[1]!objClick">
      <xdr:nvSpPr>
        <xdr:cNvPr id="11" name="bline2_3_8"/>
        <xdr:cNvSpPr>
          <a:spLocks/>
        </xdr:cNvSpPr>
      </xdr:nvSpPr>
      <xdr:spPr>
        <a:xfrm>
          <a:off x="1514475" y="291465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247650</xdr:colOff>
      <xdr:row>18</xdr:row>
      <xdr:rowOff>0</xdr:rowOff>
    </xdr:to>
    <xdr:sp macro="[1]!objClick">
      <xdr:nvSpPr>
        <xdr:cNvPr id="12" name="bline1_3_8"/>
        <xdr:cNvSpPr>
          <a:spLocks/>
        </xdr:cNvSpPr>
      </xdr:nvSpPr>
      <xdr:spPr>
        <a:xfrm>
          <a:off x="1362075" y="1295400"/>
          <a:ext cx="152400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</xdr:row>
      <xdr:rowOff>0</xdr:rowOff>
    </xdr:from>
    <xdr:to>
      <xdr:col>2</xdr:col>
      <xdr:colOff>0</xdr:colOff>
      <xdr:row>4</xdr:row>
      <xdr:rowOff>0</xdr:rowOff>
    </xdr:to>
    <xdr:sp macro="[1]!objClick">
      <xdr:nvSpPr>
        <xdr:cNvPr id="13" name="bline2_3_14"/>
        <xdr:cNvSpPr>
          <a:spLocks/>
        </xdr:cNvSpPr>
      </xdr:nvSpPr>
      <xdr:spPr>
        <a:xfrm>
          <a:off x="1514475" y="64770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247650</xdr:colOff>
      <xdr:row>7</xdr:row>
      <xdr:rowOff>161925</xdr:rowOff>
    </xdr:to>
    <xdr:sp macro="[1]!objClick">
      <xdr:nvSpPr>
        <xdr:cNvPr id="14" name="bline1_3_14"/>
        <xdr:cNvSpPr>
          <a:spLocks/>
        </xdr:cNvSpPr>
      </xdr:nvSpPr>
      <xdr:spPr>
        <a:xfrm flipV="1">
          <a:off x="1362075" y="647700"/>
          <a:ext cx="1524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32</xdr:row>
      <xdr:rowOff>0</xdr:rowOff>
    </xdr:from>
    <xdr:to>
      <xdr:col>3</xdr:col>
      <xdr:colOff>0</xdr:colOff>
      <xdr:row>32</xdr:row>
      <xdr:rowOff>0</xdr:rowOff>
    </xdr:to>
    <xdr:sp macro="[1]!objClick">
      <xdr:nvSpPr>
        <xdr:cNvPr id="15" name="bline2_3_3"/>
        <xdr:cNvSpPr>
          <a:spLocks/>
        </xdr:cNvSpPr>
      </xdr:nvSpPr>
      <xdr:spPr>
        <a:xfrm>
          <a:off x="3286125" y="51816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161925</xdr:rowOff>
    </xdr:from>
    <xdr:to>
      <xdr:col>2</xdr:col>
      <xdr:colOff>247650</xdr:colOff>
      <xdr:row>32</xdr:row>
      <xdr:rowOff>0</xdr:rowOff>
    </xdr:to>
    <xdr:sp macro="[1]!objClick">
      <xdr:nvSpPr>
        <xdr:cNvPr id="16" name="bline1_3_3"/>
        <xdr:cNvSpPr>
          <a:spLocks/>
        </xdr:cNvSpPr>
      </xdr:nvSpPr>
      <xdr:spPr>
        <a:xfrm>
          <a:off x="3133725" y="4857750"/>
          <a:ext cx="1524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3</xdr:col>
      <xdr:colOff>0</xdr:colOff>
      <xdr:row>24</xdr:row>
      <xdr:rowOff>0</xdr:rowOff>
    </xdr:to>
    <xdr:sp macro="[1]!objClick">
      <xdr:nvSpPr>
        <xdr:cNvPr id="17" name="bline2_3_4"/>
        <xdr:cNvSpPr>
          <a:spLocks/>
        </xdr:cNvSpPr>
      </xdr:nvSpPr>
      <xdr:spPr>
        <a:xfrm>
          <a:off x="3286125" y="38862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247650</xdr:colOff>
      <xdr:row>29</xdr:row>
      <xdr:rowOff>161925</xdr:rowOff>
    </xdr:to>
    <xdr:sp macro="[1]!objClick">
      <xdr:nvSpPr>
        <xdr:cNvPr id="18" name="bline1_3_4"/>
        <xdr:cNvSpPr>
          <a:spLocks/>
        </xdr:cNvSpPr>
      </xdr:nvSpPr>
      <xdr:spPr>
        <a:xfrm flipV="1">
          <a:off x="3133725" y="3886200"/>
          <a:ext cx="152400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0</xdr:rowOff>
    </xdr:from>
    <xdr:to>
      <xdr:col>3</xdr:col>
      <xdr:colOff>0</xdr:colOff>
      <xdr:row>20</xdr:row>
      <xdr:rowOff>0</xdr:rowOff>
    </xdr:to>
    <xdr:sp macro="[1]!objClick">
      <xdr:nvSpPr>
        <xdr:cNvPr id="19" name="bline2_3_9"/>
        <xdr:cNvSpPr>
          <a:spLocks/>
        </xdr:cNvSpPr>
      </xdr:nvSpPr>
      <xdr:spPr>
        <a:xfrm>
          <a:off x="3286125" y="32385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161925</xdr:rowOff>
    </xdr:from>
    <xdr:to>
      <xdr:col>2</xdr:col>
      <xdr:colOff>247650</xdr:colOff>
      <xdr:row>20</xdr:row>
      <xdr:rowOff>0</xdr:rowOff>
    </xdr:to>
    <xdr:sp macro="[1]!objClick">
      <xdr:nvSpPr>
        <xdr:cNvPr id="20" name="bline1_3_9"/>
        <xdr:cNvSpPr>
          <a:spLocks/>
        </xdr:cNvSpPr>
      </xdr:nvSpPr>
      <xdr:spPr>
        <a:xfrm>
          <a:off x="3133725" y="2914650"/>
          <a:ext cx="1524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0</xdr:rowOff>
    </xdr:from>
    <xdr:to>
      <xdr:col>3</xdr:col>
      <xdr:colOff>0</xdr:colOff>
      <xdr:row>12</xdr:row>
      <xdr:rowOff>0</xdr:rowOff>
    </xdr:to>
    <xdr:sp macro="[1]!objClick">
      <xdr:nvSpPr>
        <xdr:cNvPr id="21" name="bline2_3_10"/>
        <xdr:cNvSpPr>
          <a:spLocks/>
        </xdr:cNvSpPr>
      </xdr:nvSpPr>
      <xdr:spPr>
        <a:xfrm>
          <a:off x="3286125" y="19431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0</xdr:rowOff>
    </xdr:from>
    <xdr:to>
      <xdr:col>2</xdr:col>
      <xdr:colOff>247650</xdr:colOff>
      <xdr:row>17</xdr:row>
      <xdr:rowOff>161925</xdr:rowOff>
    </xdr:to>
    <xdr:sp macro="[1]!objClick">
      <xdr:nvSpPr>
        <xdr:cNvPr id="22" name="bline1_3_10"/>
        <xdr:cNvSpPr>
          <a:spLocks/>
        </xdr:cNvSpPr>
      </xdr:nvSpPr>
      <xdr:spPr>
        <a:xfrm flipV="1">
          <a:off x="3133725" y="1943100"/>
          <a:ext cx="152400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0</xdr:rowOff>
    </xdr:from>
    <xdr:to>
      <xdr:col>3</xdr:col>
      <xdr:colOff>0</xdr:colOff>
      <xdr:row>6</xdr:row>
      <xdr:rowOff>0</xdr:rowOff>
    </xdr:to>
    <xdr:sp macro="[1]!objClick">
      <xdr:nvSpPr>
        <xdr:cNvPr id="23" name="bline2_3_15"/>
        <xdr:cNvSpPr>
          <a:spLocks/>
        </xdr:cNvSpPr>
      </xdr:nvSpPr>
      <xdr:spPr>
        <a:xfrm>
          <a:off x="3286125" y="971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161925</xdr:rowOff>
    </xdr:from>
    <xdr:to>
      <xdr:col>2</xdr:col>
      <xdr:colOff>247650</xdr:colOff>
      <xdr:row>6</xdr:row>
      <xdr:rowOff>0</xdr:rowOff>
    </xdr:to>
    <xdr:sp macro="[1]!objClick">
      <xdr:nvSpPr>
        <xdr:cNvPr id="24" name="bline1_3_15"/>
        <xdr:cNvSpPr>
          <a:spLocks/>
        </xdr:cNvSpPr>
      </xdr:nvSpPr>
      <xdr:spPr>
        <a:xfrm>
          <a:off x="3133725" y="647700"/>
          <a:ext cx="1524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</xdr:row>
      <xdr:rowOff>0</xdr:rowOff>
    </xdr:from>
    <xdr:to>
      <xdr:col>3</xdr:col>
      <xdr:colOff>0</xdr:colOff>
      <xdr:row>2</xdr:row>
      <xdr:rowOff>0</xdr:rowOff>
    </xdr:to>
    <xdr:sp macro="[1]!objClick">
      <xdr:nvSpPr>
        <xdr:cNvPr id="25" name="bline2_3_16"/>
        <xdr:cNvSpPr>
          <a:spLocks/>
        </xdr:cNvSpPr>
      </xdr:nvSpPr>
      <xdr:spPr>
        <a:xfrm>
          <a:off x="3286125" y="3238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0</xdr:rowOff>
    </xdr:from>
    <xdr:to>
      <xdr:col>2</xdr:col>
      <xdr:colOff>247650</xdr:colOff>
      <xdr:row>3</xdr:row>
      <xdr:rowOff>161925</xdr:rowOff>
    </xdr:to>
    <xdr:sp macro="[1]!objClick">
      <xdr:nvSpPr>
        <xdr:cNvPr id="26" name="bline1_3_16"/>
        <xdr:cNvSpPr>
          <a:spLocks/>
        </xdr:cNvSpPr>
      </xdr:nvSpPr>
      <xdr:spPr>
        <a:xfrm flipV="1">
          <a:off x="3133725" y="323850"/>
          <a:ext cx="1524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95250</xdr:rowOff>
    </xdr:from>
    <xdr:ext cx="200025" cy="200025"/>
    <xdr:sp macro="[1]!objClick">
      <xdr:nvSpPr>
        <xdr:cNvPr id="27" name="tnode_3_14"/>
        <xdr:cNvSpPr>
          <a:spLocks/>
        </xdr:cNvSpPr>
      </xdr:nvSpPr>
      <xdr:spPr>
        <a:xfrm>
          <a:off x="3038475" y="581025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104775</xdr:rowOff>
    </xdr:from>
    <xdr:ext cx="390525" cy="171450"/>
    <xdr:sp macro="[1]!objClick">
      <xdr:nvSpPr>
        <xdr:cNvPr id="28" name="branchName_3_16"/>
        <xdr:cNvSpPr txBox="1">
          <a:spLocks noChangeArrowheads="1"/>
        </xdr:cNvSpPr>
      </xdr:nvSpPr>
      <xdr:spPr>
        <a:xfrm>
          <a:off x="3324225" y="266700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5</xdr:row>
      <xdr:rowOff>104775</xdr:rowOff>
    </xdr:from>
    <xdr:ext cx="542925" cy="171450"/>
    <xdr:sp macro="[1]!objClick">
      <xdr:nvSpPr>
        <xdr:cNvPr id="29" name="branchName_3_15"/>
        <xdr:cNvSpPr txBox="1">
          <a:spLocks noChangeArrowheads="1"/>
        </xdr:cNvSpPr>
      </xdr:nvSpPr>
      <xdr:spPr>
        <a:xfrm>
          <a:off x="3324225" y="9144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1</xdr:row>
      <xdr:rowOff>104775</xdr:rowOff>
    </xdr:from>
    <xdr:ext cx="200025" cy="190500"/>
    <xdr:sp macro="[1]!objClick">
      <xdr:nvSpPr>
        <xdr:cNvPr id="30" name="tnode_3_16"/>
        <xdr:cNvSpPr>
          <a:spLocks/>
        </xdr:cNvSpPr>
      </xdr:nvSpPr>
      <xdr:spPr>
        <a:xfrm>
          <a:off x="4267200" y="266700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104775</xdr:rowOff>
    </xdr:from>
    <xdr:ext cx="200025" cy="190500"/>
    <xdr:sp macro="[1]!objClick">
      <xdr:nvSpPr>
        <xdr:cNvPr id="31" name="tnode_3_15"/>
        <xdr:cNvSpPr>
          <a:spLocks/>
        </xdr:cNvSpPr>
      </xdr:nvSpPr>
      <xdr:spPr>
        <a:xfrm>
          <a:off x="4267200" y="914400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95250</xdr:rowOff>
    </xdr:from>
    <xdr:ext cx="200025" cy="200025"/>
    <xdr:sp macro="[1]!objClick">
      <xdr:nvSpPr>
        <xdr:cNvPr id="32" name="tnode_3_8"/>
        <xdr:cNvSpPr>
          <a:spLocks/>
        </xdr:cNvSpPr>
      </xdr:nvSpPr>
      <xdr:spPr>
        <a:xfrm>
          <a:off x="3038475" y="2847975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11</xdr:row>
      <xdr:rowOff>104775</xdr:rowOff>
    </xdr:from>
    <xdr:ext cx="390525" cy="171450"/>
    <xdr:sp macro="[1]!objClick">
      <xdr:nvSpPr>
        <xdr:cNvPr id="33" name="branchName_3_10"/>
        <xdr:cNvSpPr txBox="1">
          <a:spLocks noChangeArrowheads="1"/>
        </xdr:cNvSpPr>
      </xdr:nvSpPr>
      <xdr:spPr>
        <a:xfrm>
          <a:off x="3324225" y="1885950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19</xdr:row>
      <xdr:rowOff>104775</xdr:rowOff>
    </xdr:from>
    <xdr:ext cx="542925" cy="171450"/>
    <xdr:sp macro="[1]!objClick">
      <xdr:nvSpPr>
        <xdr:cNvPr id="34" name="branchName_3_9"/>
        <xdr:cNvSpPr txBox="1">
          <a:spLocks noChangeArrowheads="1"/>
        </xdr:cNvSpPr>
      </xdr:nvSpPr>
      <xdr:spPr>
        <a:xfrm>
          <a:off x="3324225" y="31813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19</xdr:row>
      <xdr:rowOff>104775</xdr:rowOff>
    </xdr:from>
    <xdr:ext cx="200025" cy="190500"/>
    <xdr:sp macro="[1]!objClick">
      <xdr:nvSpPr>
        <xdr:cNvPr id="35" name="tnode_3_9"/>
        <xdr:cNvSpPr>
          <a:spLocks/>
        </xdr:cNvSpPr>
      </xdr:nvSpPr>
      <xdr:spPr>
        <a:xfrm>
          <a:off x="4267200" y="3181350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95250</xdr:rowOff>
    </xdr:from>
    <xdr:ext cx="200025" cy="200025"/>
    <xdr:sp macro="[1]!objClick">
      <xdr:nvSpPr>
        <xdr:cNvPr id="36" name="tnode_3_2"/>
        <xdr:cNvSpPr>
          <a:spLocks/>
        </xdr:cNvSpPr>
      </xdr:nvSpPr>
      <xdr:spPr>
        <a:xfrm>
          <a:off x="3038475" y="4791075"/>
          <a:ext cx="200025" cy="2000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104775</xdr:rowOff>
    </xdr:from>
    <xdr:ext cx="390525" cy="171450"/>
    <xdr:sp macro="[1]!objClick">
      <xdr:nvSpPr>
        <xdr:cNvPr id="37" name="branchName_3_4"/>
        <xdr:cNvSpPr txBox="1">
          <a:spLocks noChangeArrowheads="1"/>
        </xdr:cNvSpPr>
      </xdr:nvSpPr>
      <xdr:spPr>
        <a:xfrm>
          <a:off x="3324225" y="3829050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Freeze</a:t>
          </a:r>
        </a:p>
      </xdr:txBody>
    </xdr:sp>
    <xdr:clientData/>
  </xdr:oneCellAnchor>
  <xdr:oneCellAnchor>
    <xdr:from>
      <xdr:col>2</xdr:col>
      <xdr:colOff>285750</xdr:colOff>
      <xdr:row>31</xdr:row>
      <xdr:rowOff>104775</xdr:rowOff>
    </xdr:from>
    <xdr:ext cx="542925" cy="171450"/>
    <xdr:sp macro="[1]!objClick">
      <xdr:nvSpPr>
        <xdr:cNvPr id="38" name="branchName_3_3"/>
        <xdr:cNvSpPr txBox="1">
          <a:spLocks noChangeArrowheads="1"/>
        </xdr:cNvSpPr>
      </xdr:nvSpPr>
      <xdr:spPr>
        <a:xfrm>
          <a:off x="3324225" y="51244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Freeze</a:t>
          </a:r>
        </a:p>
      </xdr:txBody>
    </xdr:sp>
    <xdr:clientData/>
  </xdr:oneCellAnchor>
  <xdr:oneCellAnchor>
    <xdr:from>
      <xdr:col>3</xdr:col>
      <xdr:colOff>0</xdr:colOff>
      <xdr:row>31</xdr:row>
      <xdr:rowOff>104775</xdr:rowOff>
    </xdr:from>
    <xdr:ext cx="200025" cy="190500"/>
    <xdr:sp macro="[1]!objClick">
      <xdr:nvSpPr>
        <xdr:cNvPr id="39" name="tnode_3_3"/>
        <xdr:cNvSpPr>
          <a:spLocks/>
        </xdr:cNvSpPr>
      </xdr:nvSpPr>
      <xdr:spPr>
        <a:xfrm>
          <a:off x="4267200" y="5124450"/>
          <a:ext cx="200025" cy="190500"/>
        </a:xfrm>
        <a:custGeom>
          <a:pathLst>
            <a:path h="20" w="21">
              <a:moveTo>
                <a:pt x="0" y="11"/>
              </a:moveTo>
              <a:lnTo>
                <a:pt x="21" y="20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95250</xdr:rowOff>
    </xdr:from>
    <xdr:ext cx="200025" cy="200025"/>
    <xdr:sp macro="[1]!objClick">
      <xdr:nvSpPr>
        <xdr:cNvPr id="40" name="tnode_3_1"/>
        <xdr:cNvSpPr>
          <a:spLocks/>
        </xdr:cNvSpPr>
      </xdr:nvSpPr>
      <xdr:spPr>
        <a:xfrm>
          <a:off x="1266825" y="1228725"/>
          <a:ext cx="200025" cy="2000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3</xdr:row>
      <xdr:rowOff>104775</xdr:rowOff>
    </xdr:from>
    <xdr:ext cx="552450" cy="171450"/>
    <xdr:sp macro="[1]!objClick">
      <xdr:nvSpPr>
        <xdr:cNvPr id="41" name="branchName_3_14"/>
        <xdr:cNvSpPr txBox="1">
          <a:spLocks noChangeArrowheads="1"/>
        </xdr:cNvSpPr>
      </xdr:nvSpPr>
      <xdr:spPr>
        <a:xfrm>
          <a:off x="1552575" y="5905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1</xdr:col>
      <xdr:colOff>285750</xdr:colOff>
      <xdr:row>17</xdr:row>
      <xdr:rowOff>104775</xdr:rowOff>
    </xdr:from>
    <xdr:ext cx="609600" cy="171450"/>
    <xdr:sp macro="[1]!objClick">
      <xdr:nvSpPr>
        <xdr:cNvPr id="42" name="branchName_3_8"/>
        <xdr:cNvSpPr txBox="1">
          <a:spLocks noChangeArrowheads="1"/>
        </xdr:cNvSpPr>
      </xdr:nvSpPr>
      <xdr:spPr>
        <a:xfrm>
          <a:off x="1552575" y="2857500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Set burners</a:t>
          </a:r>
        </a:p>
      </xdr:txBody>
    </xdr:sp>
    <xdr:clientData/>
  </xdr:oneCellAnchor>
  <xdr:oneCellAnchor>
    <xdr:from>
      <xdr:col>1</xdr:col>
      <xdr:colOff>285750</xdr:colOff>
      <xdr:row>29</xdr:row>
      <xdr:rowOff>104775</xdr:rowOff>
    </xdr:from>
    <xdr:ext cx="723900" cy="171450"/>
    <xdr:sp macro="[1]!objClick">
      <xdr:nvSpPr>
        <xdr:cNvPr id="43" name="branchName_3_2"/>
        <xdr:cNvSpPr txBox="1">
          <a:spLocks noChangeArrowheads="1"/>
        </xdr:cNvSpPr>
      </xdr:nvSpPr>
      <xdr:spPr>
        <a:xfrm>
          <a:off x="1552575" y="4800600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Use sprinklers</a:t>
          </a:r>
        </a:p>
      </xdr:txBody>
    </xdr:sp>
    <xdr:clientData/>
  </xdr:oneCellAnchor>
  <xdr:oneCellAnchor>
    <xdr:from>
      <xdr:col>3</xdr:col>
      <xdr:colOff>0</xdr:colOff>
      <xdr:row>11</xdr:row>
      <xdr:rowOff>66675</xdr:rowOff>
    </xdr:from>
    <xdr:ext cx="142875" cy="142875"/>
    <xdr:sp macro="[1]!objClick">
      <xdr:nvSpPr>
        <xdr:cNvPr id="44" name="tnode_3_10"/>
        <xdr:cNvSpPr>
          <a:spLocks/>
        </xdr:cNvSpPr>
      </xdr:nvSpPr>
      <xdr:spPr>
        <a:xfrm>
          <a:off x="4267200" y="184785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66675</xdr:rowOff>
    </xdr:from>
    <xdr:ext cx="142875" cy="142875"/>
    <xdr:sp macro="[1]!objClick">
      <xdr:nvSpPr>
        <xdr:cNvPr id="45" name="tnode_3_13"/>
        <xdr:cNvSpPr>
          <a:spLocks/>
        </xdr:cNvSpPr>
      </xdr:nvSpPr>
      <xdr:spPr>
        <a:xfrm>
          <a:off x="5381625" y="15240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9</xdr:row>
      <xdr:rowOff>47625</xdr:rowOff>
    </xdr:from>
    <xdr:ext cx="276225" cy="171450"/>
    <xdr:sp macro="[1]!objClick">
      <xdr:nvSpPr>
        <xdr:cNvPr id="46" name="branchName_3_13"/>
        <xdr:cNvSpPr txBox="1">
          <a:spLocks noChangeArrowheads="1"/>
        </xdr:cNvSpPr>
      </xdr:nvSpPr>
      <xdr:spPr>
        <a:xfrm>
          <a:off x="4524375" y="15049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42875" cy="142875"/>
    <xdr:sp macro="[1]!objClick">
      <xdr:nvSpPr>
        <xdr:cNvPr id="47" name="tnode_3_12"/>
        <xdr:cNvSpPr>
          <a:spLocks/>
        </xdr:cNvSpPr>
      </xdr:nvSpPr>
      <xdr:spPr>
        <a:xfrm>
          <a:off x="5381625" y="21717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13</xdr:row>
      <xdr:rowOff>47625</xdr:rowOff>
    </xdr:from>
    <xdr:ext cx="409575" cy="171450"/>
    <xdr:sp macro="[1]!objClick">
      <xdr:nvSpPr>
        <xdr:cNvPr id="48" name="branchName_3_12"/>
        <xdr:cNvSpPr txBox="1">
          <a:spLocks noChangeArrowheads="1"/>
        </xdr:cNvSpPr>
      </xdr:nvSpPr>
      <xdr:spPr>
        <a:xfrm>
          <a:off x="4524375" y="215265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4</xdr:col>
      <xdr:colOff>0</xdr:colOff>
      <xdr:row>15</xdr:row>
      <xdr:rowOff>66675</xdr:rowOff>
    </xdr:from>
    <xdr:ext cx="142875" cy="142875"/>
    <xdr:sp macro="[1]!objClick">
      <xdr:nvSpPr>
        <xdr:cNvPr id="49" name="tnode_3_11"/>
        <xdr:cNvSpPr>
          <a:spLocks/>
        </xdr:cNvSpPr>
      </xdr:nvSpPr>
      <xdr:spPr>
        <a:xfrm>
          <a:off x="5381625" y="2495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15</xdr:row>
      <xdr:rowOff>47625</xdr:rowOff>
    </xdr:from>
    <xdr:ext cx="266700" cy="171450"/>
    <xdr:sp macro="[1]!objClick">
      <xdr:nvSpPr>
        <xdr:cNvPr id="50" name="branchName_3_11"/>
        <xdr:cNvSpPr txBox="1">
          <a:spLocks noChangeArrowheads="1"/>
        </xdr:cNvSpPr>
      </xdr:nvSpPr>
      <xdr:spPr>
        <a:xfrm>
          <a:off x="4524375" y="24765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twoCellAnchor>
    <xdr:from>
      <xdr:col>3</xdr:col>
      <xdr:colOff>219075</xdr:colOff>
      <xdr:row>28</xdr:row>
      <xdr:rowOff>0</xdr:rowOff>
    </xdr:from>
    <xdr:to>
      <xdr:col>4</xdr:col>
      <xdr:colOff>0</xdr:colOff>
      <xdr:row>28</xdr:row>
      <xdr:rowOff>0</xdr:rowOff>
    </xdr:to>
    <xdr:sp macro="[1]!objClick">
      <xdr:nvSpPr>
        <xdr:cNvPr id="51" name="bline2_3_5"/>
        <xdr:cNvSpPr>
          <a:spLocks/>
        </xdr:cNvSpPr>
      </xdr:nvSpPr>
      <xdr:spPr>
        <a:xfrm>
          <a:off x="4486275" y="45339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23</xdr:row>
      <xdr:rowOff>133350</xdr:rowOff>
    </xdr:from>
    <xdr:to>
      <xdr:col>3</xdr:col>
      <xdr:colOff>219075</xdr:colOff>
      <xdr:row>28</xdr:row>
      <xdr:rowOff>0</xdr:rowOff>
    </xdr:to>
    <xdr:sp macro="[1]!objClick">
      <xdr:nvSpPr>
        <xdr:cNvPr id="52" name="bline1_3_5"/>
        <xdr:cNvSpPr>
          <a:spLocks/>
        </xdr:cNvSpPr>
      </xdr:nvSpPr>
      <xdr:spPr>
        <a:xfrm>
          <a:off x="4333875" y="3857625"/>
          <a:ext cx="1524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0</xdr:colOff>
      <xdr:row>26</xdr:row>
      <xdr:rowOff>0</xdr:rowOff>
    </xdr:to>
    <xdr:sp macro="[1]!objClick">
      <xdr:nvSpPr>
        <xdr:cNvPr id="53" name="bline2_3_6"/>
        <xdr:cNvSpPr>
          <a:spLocks/>
        </xdr:cNvSpPr>
      </xdr:nvSpPr>
      <xdr:spPr>
        <a:xfrm>
          <a:off x="4486275" y="42100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23</xdr:row>
      <xdr:rowOff>133350</xdr:rowOff>
    </xdr:from>
    <xdr:to>
      <xdr:col>3</xdr:col>
      <xdr:colOff>219075</xdr:colOff>
      <xdr:row>26</xdr:row>
      <xdr:rowOff>0</xdr:rowOff>
    </xdr:to>
    <xdr:sp macro="[1]!objClick">
      <xdr:nvSpPr>
        <xdr:cNvPr id="54" name="bline1_3_6"/>
        <xdr:cNvSpPr>
          <a:spLocks/>
        </xdr:cNvSpPr>
      </xdr:nvSpPr>
      <xdr:spPr>
        <a:xfrm>
          <a:off x="4333875" y="3857625"/>
          <a:ext cx="1524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0</xdr:rowOff>
    </xdr:from>
    <xdr:to>
      <xdr:col>4</xdr:col>
      <xdr:colOff>0</xdr:colOff>
      <xdr:row>22</xdr:row>
      <xdr:rowOff>0</xdr:rowOff>
    </xdr:to>
    <xdr:sp macro="[1]!objClick">
      <xdr:nvSpPr>
        <xdr:cNvPr id="55" name="bline2_3_7"/>
        <xdr:cNvSpPr>
          <a:spLocks/>
        </xdr:cNvSpPr>
      </xdr:nvSpPr>
      <xdr:spPr>
        <a:xfrm>
          <a:off x="4486275" y="35623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219075</xdr:colOff>
      <xdr:row>23</xdr:row>
      <xdr:rowOff>133350</xdr:rowOff>
    </xdr:to>
    <xdr:sp macro="[1]!objClick">
      <xdr:nvSpPr>
        <xdr:cNvPr id="56" name="bline1_3_7"/>
        <xdr:cNvSpPr>
          <a:spLocks/>
        </xdr:cNvSpPr>
      </xdr:nvSpPr>
      <xdr:spPr>
        <a:xfrm flipV="1">
          <a:off x="4333875" y="3562350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66675</xdr:rowOff>
    </xdr:from>
    <xdr:ext cx="142875" cy="142875"/>
    <xdr:sp macro="[1]!objClick">
      <xdr:nvSpPr>
        <xdr:cNvPr id="57" name="tnode_3_4"/>
        <xdr:cNvSpPr>
          <a:spLocks/>
        </xdr:cNvSpPr>
      </xdr:nvSpPr>
      <xdr:spPr>
        <a:xfrm>
          <a:off x="4267200" y="379095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66675</xdr:rowOff>
    </xdr:from>
    <xdr:ext cx="142875" cy="142875"/>
    <xdr:sp macro="[1]!objClick">
      <xdr:nvSpPr>
        <xdr:cNvPr id="58" name="tnode_3_7"/>
        <xdr:cNvSpPr>
          <a:spLocks/>
        </xdr:cNvSpPr>
      </xdr:nvSpPr>
      <xdr:spPr>
        <a:xfrm>
          <a:off x="5381625" y="34671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21</xdr:row>
      <xdr:rowOff>47625</xdr:rowOff>
    </xdr:from>
    <xdr:ext cx="276225" cy="171450"/>
    <xdr:sp macro="[1]!objClick">
      <xdr:nvSpPr>
        <xdr:cNvPr id="59" name="branchName_3_7"/>
        <xdr:cNvSpPr txBox="1">
          <a:spLocks noChangeArrowheads="1"/>
        </xdr:cNvSpPr>
      </xdr:nvSpPr>
      <xdr:spPr>
        <a:xfrm>
          <a:off x="4524375" y="34480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4</xdr:col>
      <xdr:colOff>0</xdr:colOff>
      <xdr:row>25</xdr:row>
      <xdr:rowOff>66675</xdr:rowOff>
    </xdr:from>
    <xdr:ext cx="142875" cy="142875"/>
    <xdr:sp macro="[1]!objClick">
      <xdr:nvSpPr>
        <xdr:cNvPr id="60" name="tnode_3_6"/>
        <xdr:cNvSpPr>
          <a:spLocks/>
        </xdr:cNvSpPr>
      </xdr:nvSpPr>
      <xdr:spPr>
        <a:xfrm>
          <a:off x="5381625" y="4114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25</xdr:row>
      <xdr:rowOff>47625</xdr:rowOff>
    </xdr:from>
    <xdr:ext cx="409575" cy="171450"/>
    <xdr:sp macro="[1]!objClick">
      <xdr:nvSpPr>
        <xdr:cNvPr id="61" name="branchName_3_6"/>
        <xdr:cNvSpPr txBox="1">
          <a:spLocks noChangeArrowheads="1"/>
        </xdr:cNvSpPr>
      </xdr:nvSpPr>
      <xdr:spPr>
        <a:xfrm>
          <a:off x="4524375" y="409575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4</xdr:col>
      <xdr:colOff>0</xdr:colOff>
      <xdr:row>27</xdr:row>
      <xdr:rowOff>66675</xdr:rowOff>
    </xdr:from>
    <xdr:ext cx="142875" cy="142875"/>
    <xdr:sp macro="[1]!objClick">
      <xdr:nvSpPr>
        <xdr:cNvPr id="62" name="tnode_3_5"/>
        <xdr:cNvSpPr>
          <a:spLocks/>
        </xdr:cNvSpPr>
      </xdr:nvSpPr>
      <xdr:spPr>
        <a:xfrm>
          <a:off x="5381625" y="44386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27</xdr:row>
      <xdr:rowOff>47625</xdr:rowOff>
    </xdr:from>
    <xdr:ext cx="266700" cy="171450"/>
    <xdr:sp macro="[1]!objClick">
      <xdr:nvSpPr>
        <xdr:cNvPr id="63" name="branchName_3_5"/>
        <xdr:cNvSpPr txBox="1">
          <a:spLocks noChangeArrowheads="1"/>
        </xdr:cNvSpPr>
      </xdr:nvSpPr>
      <xdr:spPr>
        <a:xfrm>
          <a:off x="4524375" y="441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8</xdr:row>
      <xdr:rowOff>0</xdr:rowOff>
    </xdr:from>
    <xdr:to>
      <xdr:col>5</xdr:col>
      <xdr:colOff>0</xdr:colOff>
      <xdr:row>8</xdr:row>
      <xdr:rowOff>0</xdr:rowOff>
    </xdr:to>
    <xdr:sp macro="[1]!objClick">
      <xdr:nvSpPr>
        <xdr:cNvPr id="1" name="bline2_2_32"/>
        <xdr:cNvSpPr>
          <a:spLocks/>
        </xdr:cNvSpPr>
      </xdr:nvSpPr>
      <xdr:spPr>
        <a:xfrm>
          <a:off x="5667375" y="1143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133350</xdr:rowOff>
    </xdr:from>
    <xdr:to>
      <xdr:col>4</xdr:col>
      <xdr:colOff>219075</xdr:colOff>
      <xdr:row>8</xdr:row>
      <xdr:rowOff>0</xdr:rowOff>
    </xdr:to>
    <xdr:sp macro="[1]!objClick">
      <xdr:nvSpPr>
        <xdr:cNvPr id="2" name="bline1_2_32"/>
        <xdr:cNvSpPr>
          <a:spLocks/>
        </xdr:cNvSpPr>
      </xdr:nvSpPr>
      <xdr:spPr>
        <a:xfrm>
          <a:off x="5514975" y="56197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0</xdr:rowOff>
    </xdr:from>
    <xdr:to>
      <xdr:col>5</xdr:col>
      <xdr:colOff>0</xdr:colOff>
      <xdr:row>6</xdr:row>
      <xdr:rowOff>0</xdr:rowOff>
    </xdr:to>
    <xdr:sp macro="[1]!objClick">
      <xdr:nvSpPr>
        <xdr:cNvPr id="3" name="bline2_2_31"/>
        <xdr:cNvSpPr>
          <a:spLocks/>
        </xdr:cNvSpPr>
      </xdr:nvSpPr>
      <xdr:spPr>
        <a:xfrm>
          <a:off x="5667375" y="857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133350</xdr:rowOff>
    </xdr:from>
    <xdr:to>
      <xdr:col>4</xdr:col>
      <xdr:colOff>219075</xdr:colOff>
      <xdr:row>6</xdr:row>
      <xdr:rowOff>0</xdr:rowOff>
    </xdr:to>
    <xdr:sp macro="[1]!objClick">
      <xdr:nvSpPr>
        <xdr:cNvPr id="4" name="bline1_2_31"/>
        <xdr:cNvSpPr>
          <a:spLocks/>
        </xdr:cNvSpPr>
      </xdr:nvSpPr>
      <xdr:spPr>
        <a:xfrm>
          <a:off x="5514975" y="56197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0</xdr:rowOff>
    </xdr:from>
    <xdr:to>
      <xdr:col>5</xdr:col>
      <xdr:colOff>0</xdr:colOff>
      <xdr:row>2</xdr:row>
      <xdr:rowOff>0</xdr:rowOff>
    </xdr:to>
    <xdr:sp macro="[1]!objClick">
      <xdr:nvSpPr>
        <xdr:cNvPr id="5" name="bline2_2_30"/>
        <xdr:cNvSpPr>
          <a:spLocks/>
        </xdr:cNvSpPr>
      </xdr:nvSpPr>
      <xdr:spPr>
        <a:xfrm>
          <a:off x="5667375" y="285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219075</xdr:colOff>
      <xdr:row>3</xdr:row>
      <xdr:rowOff>133350</xdr:rowOff>
    </xdr:to>
    <xdr:sp macro="[1]!objClick">
      <xdr:nvSpPr>
        <xdr:cNvPr id="6" name="bline1_2_30"/>
        <xdr:cNvSpPr>
          <a:spLocks/>
        </xdr:cNvSpPr>
      </xdr:nvSpPr>
      <xdr:spPr>
        <a:xfrm flipV="1">
          <a:off x="5514975" y="28575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82</xdr:row>
      <xdr:rowOff>0</xdr:rowOff>
    </xdr:from>
    <xdr:to>
      <xdr:col>1</xdr:col>
      <xdr:colOff>0</xdr:colOff>
      <xdr:row>82</xdr:row>
      <xdr:rowOff>0</xdr:rowOff>
    </xdr:to>
    <xdr:sp macro="[1]!objClick">
      <xdr:nvSpPr>
        <xdr:cNvPr id="7" name="bline2_2_1"/>
        <xdr:cNvSpPr>
          <a:spLocks/>
        </xdr:cNvSpPr>
      </xdr:nvSpPr>
      <xdr:spPr>
        <a:xfrm>
          <a:off x="171450" y="11715750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209550</xdr:colOff>
      <xdr:row>81</xdr:row>
      <xdr:rowOff>66675</xdr:rowOff>
    </xdr:from>
    <xdr:ext cx="800100" cy="171450"/>
    <xdr:sp macro="[1]!objClick">
      <xdr:nvSpPr>
        <xdr:cNvPr id="8" name="branchName_2_1"/>
        <xdr:cNvSpPr txBox="1">
          <a:spLocks noChangeArrowheads="1"/>
        </xdr:cNvSpPr>
      </xdr:nvSpPr>
      <xdr:spPr>
        <a:xfrm>
          <a:off x="209550" y="1163955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Problem 12.13 b</a:t>
          </a:r>
        </a:p>
      </xdr:txBody>
    </xdr:sp>
    <xdr:clientData/>
  </xdr:oneCellAnchor>
  <xdr:twoCellAnchor>
    <xdr:from>
      <xdr:col>1</xdr:col>
      <xdr:colOff>247650</xdr:colOff>
      <xdr:row>28</xdr:row>
      <xdr:rowOff>0</xdr:rowOff>
    </xdr:from>
    <xdr:to>
      <xdr:col>2</xdr:col>
      <xdr:colOff>0</xdr:colOff>
      <xdr:row>28</xdr:row>
      <xdr:rowOff>0</xdr:rowOff>
    </xdr:to>
    <xdr:sp macro="[1]!objClick">
      <xdr:nvSpPr>
        <xdr:cNvPr id="9" name="bline2_2_11"/>
        <xdr:cNvSpPr>
          <a:spLocks/>
        </xdr:cNvSpPr>
      </xdr:nvSpPr>
      <xdr:spPr>
        <a:xfrm>
          <a:off x="1581150" y="400050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0</xdr:rowOff>
    </xdr:from>
    <xdr:to>
      <xdr:col>1</xdr:col>
      <xdr:colOff>247650</xdr:colOff>
      <xdr:row>81</xdr:row>
      <xdr:rowOff>142875</xdr:rowOff>
    </xdr:to>
    <xdr:sp macro="[1]!objClick">
      <xdr:nvSpPr>
        <xdr:cNvPr id="10" name="bline1_2_11"/>
        <xdr:cNvSpPr>
          <a:spLocks/>
        </xdr:cNvSpPr>
      </xdr:nvSpPr>
      <xdr:spPr>
        <a:xfrm flipV="1">
          <a:off x="1428750" y="4000500"/>
          <a:ext cx="152400" cy="771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95250</xdr:rowOff>
    </xdr:from>
    <xdr:ext cx="200025" cy="200025"/>
    <xdr:sp macro="[1]!objClick">
      <xdr:nvSpPr>
        <xdr:cNvPr id="11" name="tnode_2_1"/>
        <xdr:cNvSpPr>
          <a:spLocks/>
        </xdr:cNvSpPr>
      </xdr:nvSpPr>
      <xdr:spPr>
        <a:xfrm>
          <a:off x="1333500" y="11668125"/>
          <a:ext cx="200025" cy="2000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27</xdr:row>
      <xdr:rowOff>104775</xdr:rowOff>
    </xdr:from>
    <xdr:ext cx="1047750" cy="171450"/>
    <xdr:sp macro="[1]!objClick">
      <xdr:nvSpPr>
        <xdr:cNvPr id="12" name="branchName_2_11"/>
        <xdr:cNvSpPr txBox="1">
          <a:spLocks noChangeArrowheads="1"/>
        </xdr:cNvSpPr>
      </xdr:nvSpPr>
      <xdr:spPr>
        <a:xfrm>
          <a:off x="1619250" y="3962400"/>
          <a:ext cx="1047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Get info about losses</a:t>
          </a:r>
        </a:p>
      </xdr:txBody>
    </xdr:sp>
    <xdr:clientData/>
  </xdr:oneCellAnchor>
  <xdr:twoCellAnchor>
    <xdr:from>
      <xdr:col>2</xdr:col>
      <xdr:colOff>219075</xdr:colOff>
      <xdr:row>64</xdr:row>
      <xdr:rowOff>0</xdr:rowOff>
    </xdr:from>
    <xdr:to>
      <xdr:col>3</xdr:col>
      <xdr:colOff>0</xdr:colOff>
      <xdr:row>64</xdr:row>
      <xdr:rowOff>0</xdr:rowOff>
    </xdr:to>
    <xdr:sp macro="[1]!objClick">
      <xdr:nvSpPr>
        <xdr:cNvPr id="13" name="bline2_2_18"/>
        <xdr:cNvSpPr>
          <a:spLocks/>
        </xdr:cNvSpPr>
      </xdr:nvSpPr>
      <xdr:spPr>
        <a:xfrm>
          <a:off x="3324225" y="914400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133350</xdr:rowOff>
    </xdr:from>
    <xdr:to>
      <xdr:col>2</xdr:col>
      <xdr:colOff>219075</xdr:colOff>
      <xdr:row>64</xdr:row>
      <xdr:rowOff>0</xdr:rowOff>
    </xdr:to>
    <xdr:sp macro="[1]!objClick">
      <xdr:nvSpPr>
        <xdr:cNvPr id="14" name="bline1_2_18"/>
        <xdr:cNvSpPr>
          <a:spLocks/>
        </xdr:cNvSpPr>
      </xdr:nvSpPr>
      <xdr:spPr>
        <a:xfrm>
          <a:off x="3171825" y="3990975"/>
          <a:ext cx="152400" cy="515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38</xdr:row>
      <xdr:rowOff>0</xdr:rowOff>
    </xdr:from>
    <xdr:to>
      <xdr:col>3</xdr:col>
      <xdr:colOff>0</xdr:colOff>
      <xdr:row>38</xdr:row>
      <xdr:rowOff>0</xdr:rowOff>
    </xdr:to>
    <xdr:sp macro="[1]!objClick">
      <xdr:nvSpPr>
        <xdr:cNvPr id="15" name="bline2_2_19"/>
        <xdr:cNvSpPr>
          <a:spLocks/>
        </xdr:cNvSpPr>
      </xdr:nvSpPr>
      <xdr:spPr>
        <a:xfrm>
          <a:off x="3324225" y="54292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133350</xdr:rowOff>
    </xdr:from>
    <xdr:to>
      <xdr:col>2</xdr:col>
      <xdr:colOff>219075</xdr:colOff>
      <xdr:row>38</xdr:row>
      <xdr:rowOff>0</xdr:rowOff>
    </xdr:to>
    <xdr:sp macro="[1]!objClick">
      <xdr:nvSpPr>
        <xdr:cNvPr id="16" name="bline1_2_19"/>
        <xdr:cNvSpPr>
          <a:spLocks/>
        </xdr:cNvSpPr>
      </xdr:nvSpPr>
      <xdr:spPr>
        <a:xfrm>
          <a:off x="3171825" y="3990975"/>
          <a:ext cx="152400" cy="1438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10</xdr:row>
      <xdr:rowOff>0</xdr:rowOff>
    </xdr:from>
    <xdr:to>
      <xdr:col>3</xdr:col>
      <xdr:colOff>0</xdr:colOff>
      <xdr:row>10</xdr:row>
      <xdr:rowOff>0</xdr:rowOff>
    </xdr:to>
    <xdr:sp macro="[1]!objClick">
      <xdr:nvSpPr>
        <xdr:cNvPr id="17" name="bline2_2_20"/>
        <xdr:cNvSpPr>
          <a:spLocks/>
        </xdr:cNvSpPr>
      </xdr:nvSpPr>
      <xdr:spPr>
        <a:xfrm>
          <a:off x="3324225" y="142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0</xdr:rowOff>
    </xdr:from>
    <xdr:to>
      <xdr:col>2</xdr:col>
      <xdr:colOff>219075</xdr:colOff>
      <xdr:row>27</xdr:row>
      <xdr:rowOff>133350</xdr:rowOff>
    </xdr:to>
    <xdr:sp macro="[1]!objClick">
      <xdr:nvSpPr>
        <xdr:cNvPr id="18" name="bline1_2_20"/>
        <xdr:cNvSpPr>
          <a:spLocks/>
        </xdr:cNvSpPr>
      </xdr:nvSpPr>
      <xdr:spPr>
        <a:xfrm flipV="1">
          <a:off x="3171825" y="1428750"/>
          <a:ext cx="152400" cy="2562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27</xdr:row>
      <xdr:rowOff>66675</xdr:rowOff>
    </xdr:from>
    <xdr:ext cx="142875" cy="142875"/>
    <xdr:sp macro="[1]!objClick">
      <xdr:nvSpPr>
        <xdr:cNvPr id="19" name="tnode_2_11"/>
        <xdr:cNvSpPr>
          <a:spLocks/>
        </xdr:cNvSpPr>
      </xdr:nvSpPr>
      <xdr:spPr>
        <a:xfrm>
          <a:off x="3105150" y="392430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9</xdr:row>
      <xdr:rowOff>47625</xdr:rowOff>
    </xdr:from>
    <xdr:ext cx="276225" cy="171450"/>
    <xdr:sp macro="[1]!objClick">
      <xdr:nvSpPr>
        <xdr:cNvPr id="20" name="branchName_2_20"/>
        <xdr:cNvSpPr txBox="1">
          <a:spLocks noChangeArrowheads="1"/>
        </xdr:cNvSpPr>
      </xdr:nvSpPr>
      <xdr:spPr>
        <a:xfrm>
          <a:off x="3362325" y="13335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2</xdr:col>
      <xdr:colOff>257175</xdr:colOff>
      <xdr:row>37</xdr:row>
      <xdr:rowOff>47625</xdr:rowOff>
    </xdr:from>
    <xdr:ext cx="409575" cy="171450"/>
    <xdr:sp macro="[1]!objClick">
      <xdr:nvSpPr>
        <xdr:cNvPr id="21" name="branchName_2_19"/>
        <xdr:cNvSpPr txBox="1">
          <a:spLocks noChangeArrowheads="1"/>
        </xdr:cNvSpPr>
      </xdr:nvSpPr>
      <xdr:spPr>
        <a:xfrm>
          <a:off x="3362325" y="53340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2</xdr:col>
      <xdr:colOff>257175</xdr:colOff>
      <xdr:row>63</xdr:row>
      <xdr:rowOff>47625</xdr:rowOff>
    </xdr:from>
    <xdr:ext cx="266700" cy="171450"/>
    <xdr:sp macro="[1]!objClick">
      <xdr:nvSpPr>
        <xdr:cNvPr id="22" name="branchName_2_18"/>
        <xdr:cNvSpPr txBox="1">
          <a:spLocks noChangeArrowheads="1"/>
        </xdr:cNvSpPr>
      </xdr:nvSpPr>
      <xdr:spPr>
        <a:xfrm>
          <a:off x="3362325" y="90487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twoCellAnchor>
    <xdr:from>
      <xdr:col>3</xdr:col>
      <xdr:colOff>219075</xdr:colOff>
      <xdr:row>22</xdr:row>
      <xdr:rowOff>0</xdr:rowOff>
    </xdr:from>
    <xdr:to>
      <xdr:col>4</xdr:col>
      <xdr:colOff>0</xdr:colOff>
      <xdr:row>22</xdr:row>
      <xdr:rowOff>0</xdr:rowOff>
    </xdr:to>
    <xdr:sp macro="[1]!objClick">
      <xdr:nvSpPr>
        <xdr:cNvPr id="23" name="bline2_2_21"/>
        <xdr:cNvSpPr>
          <a:spLocks/>
        </xdr:cNvSpPr>
      </xdr:nvSpPr>
      <xdr:spPr>
        <a:xfrm>
          <a:off x="4552950" y="31432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133350</xdr:rowOff>
    </xdr:from>
    <xdr:to>
      <xdr:col>3</xdr:col>
      <xdr:colOff>219075</xdr:colOff>
      <xdr:row>22</xdr:row>
      <xdr:rowOff>0</xdr:rowOff>
    </xdr:to>
    <xdr:sp macro="[1]!objClick">
      <xdr:nvSpPr>
        <xdr:cNvPr id="24" name="bline1_2_21"/>
        <xdr:cNvSpPr>
          <a:spLocks/>
        </xdr:cNvSpPr>
      </xdr:nvSpPr>
      <xdr:spPr>
        <a:xfrm>
          <a:off x="4400550" y="1419225"/>
          <a:ext cx="152400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14</xdr:row>
      <xdr:rowOff>0</xdr:rowOff>
    </xdr:from>
    <xdr:to>
      <xdr:col>4</xdr:col>
      <xdr:colOff>0</xdr:colOff>
      <xdr:row>14</xdr:row>
      <xdr:rowOff>0</xdr:rowOff>
    </xdr:to>
    <xdr:sp macro="[1]!objClick">
      <xdr:nvSpPr>
        <xdr:cNvPr id="25" name="bline2_2_22"/>
        <xdr:cNvSpPr>
          <a:spLocks/>
        </xdr:cNvSpPr>
      </xdr:nvSpPr>
      <xdr:spPr>
        <a:xfrm>
          <a:off x="4552950" y="20002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133350</xdr:rowOff>
    </xdr:from>
    <xdr:to>
      <xdr:col>3</xdr:col>
      <xdr:colOff>219075</xdr:colOff>
      <xdr:row>14</xdr:row>
      <xdr:rowOff>0</xdr:rowOff>
    </xdr:to>
    <xdr:sp macro="[1]!objClick">
      <xdr:nvSpPr>
        <xdr:cNvPr id="26" name="bline1_2_22"/>
        <xdr:cNvSpPr>
          <a:spLocks/>
        </xdr:cNvSpPr>
      </xdr:nvSpPr>
      <xdr:spPr>
        <a:xfrm>
          <a:off x="4400550" y="14192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</xdr:row>
      <xdr:rowOff>0</xdr:rowOff>
    </xdr:from>
    <xdr:to>
      <xdr:col>4</xdr:col>
      <xdr:colOff>0</xdr:colOff>
      <xdr:row>4</xdr:row>
      <xdr:rowOff>0</xdr:rowOff>
    </xdr:to>
    <xdr:sp macro="[1]!objClick">
      <xdr:nvSpPr>
        <xdr:cNvPr id="27" name="bline2_2_23"/>
        <xdr:cNvSpPr>
          <a:spLocks/>
        </xdr:cNvSpPr>
      </xdr:nvSpPr>
      <xdr:spPr>
        <a:xfrm>
          <a:off x="4552950" y="5715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219075</xdr:colOff>
      <xdr:row>9</xdr:row>
      <xdr:rowOff>133350</xdr:rowOff>
    </xdr:to>
    <xdr:sp macro="[1]!objClick">
      <xdr:nvSpPr>
        <xdr:cNvPr id="28" name="bline1_2_23"/>
        <xdr:cNvSpPr>
          <a:spLocks/>
        </xdr:cNvSpPr>
      </xdr:nvSpPr>
      <xdr:spPr>
        <a:xfrm flipV="1">
          <a:off x="4400550" y="571500"/>
          <a:ext cx="15240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9</xdr:row>
      <xdr:rowOff>66675</xdr:rowOff>
    </xdr:from>
    <xdr:ext cx="142875" cy="142875"/>
    <xdr:sp macro="[1]!objClick">
      <xdr:nvSpPr>
        <xdr:cNvPr id="29" name="tnode_2_20"/>
        <xdr:cNvSpPr>
          <a:spLocks/>
        </xdr:cNvSpPr>
      </xdr:nvSpPr>
      <xdr:spPr>
        <a:xfrm>
          <a:off x="4333875" y="135255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</xdr:row>
      <xdr:rowOff>47625</xdr:rowOff>
    </xdr:from>
    <xdr:ext cx="276225" cy="171450"/>
    <xdr:sp macro="[1]!objClick">
      <xdr:nvSpPr>
        <xdr:cNvPr id="30" name="branchName_2_23"/>
        <xdr:cNvSpPr txBox="1">
          <a:spLocks noChangeArrowheads="1"/>
        </xdr:cNvSpPr>
      </xdr:nvSpPr>
      <xdr:spPr>
        <a:xfrm>
          <a:off x="4591050" y="4762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3</xdr:col>
      <xdr:colOff>257175</xdr:colOff>
      <xdr:row>13</xdr:row>
      <xdr:rowOff>47625</xdr:rowOff>
    </xdr:from>
    <xdr:ext cx="409575" cy="171450"/>
    <xdr:sp macro="[1]!objClick">
      <xdr:nvSpPr>
        <xdr:cNvPr id="31" name="branchName_2_22"/>
        <xdr:cNvSpPr txBox="1">
          <a:spLocks noChangeArrowheads="1"/>
        </xdr:cNvSpPr>
      </xdr:nvSpPr>
      <xdr:spPr>
        <a:xfrm>
          <a:off x="4591050" y="19050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3</xdr:col>
      <xdr:colOff>257175</xdr:colOff>
      <xdr:row>21</xdr:row>
      <xdr:rowOff>47625</xdr:rowOff>
    </xdr:from>
    <xdr:ext cx="266700" cy="171450"/>
    <xdr:sp macro="[1]!objClick">
      <xdr:nvSpPr>
        <xdr:cNvPr id="32" name="branchName_2_21"/>
        <xdr:cNvSpPr txBox="1">
          <a:spLocks noChangeArrowheads="1"/>
        </xdr:cNvSpPr>
      </xdr:nvSpPr>
      <xdr:spPr>
        <a:xfrm>
          <a:off x="4591050" y="30480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twoCellAnchor>
    <xdr:from>
      <xdr:col>3</xdr:col>
      <xdr:colOff>219075</xdr:colOff>
      <xdr:row>50</xdr:row>
      <xdr:rowOff>0</xdr:rowOff>
    </xdr:from>
    <xdr:to>
      <xdr:col>4</xdr:col>
      <xdr:colOff>0</xdr:colOff>
      <xdr:row>50</xdr:row>
      <xdr:rowOff>0</xdr:rowOff>
    </xdr:to>
    <xdr:sp macro="[1]!objClick">
      <xdr:nvSpPr>
        <xdr:cNvPr id="33" name="bline2_2_24"/>
        <xdr:cNvSpPr>
          <a:spLocks/>
        </xdr:cNvSpPr>
      </xdr:nvSpPr>
      <xdr:spPr>
        <a:xfrm>
          <a:off x="4552950" y="7143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133350</xdr:rowOff>
    </xdr:from>
    <xdr:to>
      <xdr:col>3</xdr:col>
      <xdr:colOff>219075</xdr:colOff>
      <xdr:row>50</xdr:row>
      <xdr:rowOff>0</xdr:rowOff>
    </xdr:to>
    <xdr:sp macro="[1]!objClick">
      <xdr:nvSpPr>
        <xdr:cNvPr id="34" name="bline1_2_24"/>
        <xdr:cNvSpPr>
          <a:spLocks/>
        </xdr:cNvSpPr>
      </xdr:nvSpPr>
      <xdr:spPr>
        <a:xfrm>
          <a:off x="4400550" y="5419725"/>
          <a:ext cx="152400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42</xdr:row>
      <xdr:rowOff>0</xdr:rowOff>
    </xdr:from>
    <xdr:to>
      <xdr:col>4</xdr:col>
      <xdr:colOff>0</xdr:colOff>
      <xdr:row>42</xdr:row>
      <xdr:rowOff>0</xdr:rowOff>
    </xdr:to>
    <xdr:sp macro="[1]!objClick">
      <xdr:nvSpPr>
        <xdr:cNvPr id="35" name="bline2_2_25"/>
        <xdr:cNvSpPr>
          <a:spLocks/>
        </xdr:cNvSpPr>
      </xdr:nvSpPr>
      <xdr:spPr>
        <a:xfrm>
          <a:off x="4552950" y="6000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133350</xdr:rowOff>
    </xdr:from>
    <xdr:to>
      <xdr:col>3</xdr:col>
      <xdr:colOff>219075</xdr:colOff>
      <xdr:row>42</xdr:row>
      <xdr:rowOff>0</xdr:rowOff>
    </xdr:to>
    <xdr:sp macro="[1]!objClick">
      <xdr:nvSpPr>
        <xdr:cNvPr id="36" name="bline1_2_25"/>
        <xdr:cNvSpPr>
          <a:spLocks/>
        </xdr:cNvSpPr>
      </xdr:nvSpPr>
      <xdr:spPr>
        <a:xfrm>
          <a:off x="4400550" y="54197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0</xdr:rowOff>
    </xdr:from>
    <xdr:to>
      <xdr:col>4</xdr:col>
      <xdr:colOff>0</xdr:colOff>
      <xdr:row>32</xdr:row>
      <xdr:rowOff>0</xdr:rowOff>
    </xdr:to>
    <xdr:sp macro="[1]!objClick">
      <xdr:nvSpPr>
        <xdr:cNvPr id="37" name="bline2_2_26"/>
        <xdr:cNvSpPr>
          <a:spLocks/>
        </xdr:cNvSpPr>
      </xdr:nvSpPr>
      <xdr:spPr>
        <a:xfrm>
          <a:off x="4552950" y="4572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219075</xdr:colOff>
      <xdr:row>37</xdr:row>
      <xdr:rowOff>133350</xdr:rowOff>
    </xdr:to>
    <xdr:sp macro="[1]!objClick">
      <xdr:nvSpPr>
        <xdr:cNvPr id="38" name="bline1_2_26"/>
        <xdr:cNvSpPr>
          <a:spLocks/>
        </xdr:cNvSpPr>
      </xdr:nvSpPr>
      <xdr:spPr>
        <a:xfrm flipV="1">
          <a:off x="4400550" y="4572000"/>
          <a:ext cx="15240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37</xdr:row>
      <xdr:rowOff>66675</xdr:rowOff>
    </xdr:from>
    <xdr:ext cx="142875" cy="142875"/>
    <xdr:sp macro="[1]!objClick">
      <xdr:nvSpPr>
        <xdr:cNvPr id="39" name="tnode_2_19"/>
        <xdr:cNvSpPr>
          <a:spLocks/>
        </xdr:cNvSpPr>
      </xdr:nvSpPr>
      <xdr:spPr>
        <a:xfrm>
          <a:off x="4333875" y="535305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47625</xdr:rowOff>
    </xdr:from>
    <xdr:ext cx="276225" cy="171450"/>
    <xdr:sp macro="[1]!objClick">
      <xdr:nvSpPr>
        <xdr:cNvPr id="40" name="branchName_2_26"/>
        <xdr:cNvSpPr txBox="1">
          <a:spLocks noChangeArrowheads="1"/>
        </xdr:cNvSpPr>
      </xdr:nvSpPr>
      <xdr:spPr>
        <a:xfrm>
          <a:off x="4591050" y="44767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3</xdr:col>
      <xdr:colOff>257175</xdr:colOff>
      <xdr:row>41</xdr:row>
      <xdr:rowOff>47625</xdr:rowOff>
    </xdr:from>
    <xdr:ext cx="409575" cy="171450"/>
    <xdr:sp macro="[1]!objClick">
      <xdr:nvSpPr>
        <xdr:cNvPr id="41" name="branchName_2_25"/>
        <xdr:cNvSpPr txBox="1">
          <a:spLocks noChangeArrowheads="1"/>
        </xdr:cNvSpPr>
      </xdr:nvSpPr>
      <xdr:spPr>
        <a:xfrm>
          <a:off x="4591050" y="590550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3</xdr:col>
      <xdr:colOff>257175</xdr:colOff>
      <xdr:row>49</xdr:row>
      <xdr:rowOff>47625</xdr:rowOff>
    </xdr:from>
    <xdr:ext cx="266700" cy="171450"/>
    <xdr:sp macro="[1]!objClick">
      <xdr:nvSpPr>
        <xdr:cNvPr id="42" name="branchName_2_24"/>
        <xdr:cNvSpPr txBox="1">
          <a:spLocks noChangeArrowheads="1"/>
        </xdr:cNvSpPr>
      </xdr:nvSpPr>
      <xdr:spPr>
        <a:xfrm>
          <a:off x="4591050" y="70485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twoCellAnchor>
    <xdr:from>
      <xdr:col>3</xdr:col>
      <xdr:colOff>219075</xdr:colOff>
      <xdr:row>76</xdr:row>
      <xdr:rowOff>0</xdr:rowOff>
    </xdr:from>
    <xdr:to>
      <xdr:col>4</xdr:col>
      <xdr:colOff>0</xdr:colOff>
      <xdr:row>76</xdr:row>
      <xdr:rowOff>0</xdr:rowOff>
    </xdr:to>
    <xdr:sp macro="[1]!objClick">
      <xdr:nvSpPr>
        <xdr:cNvPr id="43" name="bline2_2_27"/>
        <xdr:cNvSpPr>
          <a:spLocks/>
        </xdr:cNvSpPr>
      </xdr:nvSpPr>
      <xdr:spPr>
        <a:xfrm>
          <a:off x="4552950" y="108585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63</xdr:row>
      <xdr:rowOff>133350</xdr:rowOff>
    </xdr:from>
    <xdr:to>
      <xdr:col>3</xdr:col>
      <xdr:colOff>219075</xdr:colOff>
      <xdr:row>76</xdr:row>
      <xdr:rowOff>0</xdr:rowOff>
    </xdr:to>
    <xdr:sp macro="[1]!objClick">
      <xdr:nvSpPr>
        <xdr:cNvPr id="44" name="bline1_2_27"/>
        <xdr:cNvSpPr>
          <a:spLocks/>
        </xdr:cNvSpPr>
      </xdr:nvSpPr>
      <xdr:spPr>
        <a:xfrm>
          <a:off x="4400550" y="9134475"/>
          <a:ext cx="152400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68</xdr:row>
      <xdr:rowOff>0</xdr:rowOff>
    </xdr:from>
    <xdr:to>
      <xdr:col>4</xdr:col>
      <xdr:colOff>0</xdr:colOff>
      <xdr:row>68</xdr:row>
      <xdr:rowOff>0</xdr:rowOff>
    </xdr:to>
    <xdr:sp macro="[1]!objClick">
      <xdr:nvSpPr>
        <xdr:cNvPr id="45" name="bline2_2_28"/>
        <xdr:cNvSpPr>
          <a:spLocks/>
        </xdr:cNvSpPr>
      </xdr:nvSpPr>
      <xdr:spPr>
        <a:xfrm>
          <a:off x="4552950" y="97155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63</xdr:row>
      <xdr:rowOff>133350</xdr:rowOff>
    </xdr:from>
    <xdr:to>
      <xdr:col>3</xdr:col>
      <xdr:colOff>219075</xdr:colOff>
      <xdr:row>68</xdr:row>
      <xdr:rowOff>0</xdr:rowOff>
    </xdr:to>
    <xdr:sp macro="[1]!objClick">
      <xdr:nvSpPr>
        <xdr:cNvPr id="46" name="bline1_2_28"/>
        <xdr:cNvSpPr>
          <a:spLocks/>
        </xdr:cNvSpPr>
      </xdr:nvSpPr>
      <xdr:spPr>
        <a:xfrm>
          <a:off x="4400550" y="913447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0</xdr:rowOff>
    </xdr:from>
    <xdr:to>
      <xdr:col>4</xdr:col>
      <xdr:colOff>0</xdr:colOff>
      <xdr:row>58</xdr:row>
      <xdr:rowOff>0</xdr:rowOff>
    </xdr:to>
    <xdr:sp macro="[1]!objClick">
      <xdr:nvSpPr>
        <xdr:cNvPr id="47" name="bline2_2_29"/>
        <xdr:cNvSpPr>
          <a:spLocks/>
        </xdr:cNvSpPr>
      </xdr:nvSpPr>
      <xdr:spPr>
        <a:xfrm>
          <a:off x="4552950" y="8286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58</xdr:row>
      <xdr:rowOff>0</xdr:rowOff>
    </xdr:from>
    <xdr:to>
      <xdr:col>3</xdr:col>
      <xdr:colOff>219075</xdr:colOff>
      <xdr:row>63</xdr:row>
      <xdr:rowOff>133350</xdr:rowOff>
    </xdr:to>
    <xdr:sp macro="[1]!objClick">
      <xdr:nvSpPr>
        <xdr:cNvPr id="48" name="bline1_2_29"/>
        <xdr:cNvSpPr>
          <a:spLocks/>
        </xdr:cNvSpPr>
      </xdr:nvSpPr>
      <xdr:spPr>
        <a:xfrm flipV="1">
          <a:off x="4400550" y="8286750"/>
          <a:ext cx="15240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63</xdr:row>
      <xdr:rowOff>66675</xdr:rowOff>
    </xdr:from>
    <xdr:ext cx="142875" cy="142875"/>
    <xdr:sp macro="[1]!objClick">
      <xdr:nvSpPr>
        <xdr:cNvPr id="49" name="tnode_2_18"/>
        <xdr:cNvSpPr>
          <a:spLocks/>
        </xdr:cNvSpPr>
      </xdr:nvSpPr>
      <xdr:spPr>
        <a:xfrm>
          <a:off x="4333875" y="9067800"/>
          <a:ext cx="142875" cy="14287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57</xdr:row>
      <xdr:rowOff>47625</xdr:rowOff>
    </xdr:from>
    <xdr:ext cx="276225" cy="171450"/>
    <xdr:sp macro="[1]!objClick">
      <xdr:nvSpPr>
        <xdr:cNvPr id="50" name="branchName_2_29"/>
        <xdr:cNvSpPr txBox="1">
          <a:spLocks noChangeArrowheads="1"/>
        </xdr:cNvSpPr>
      </xdr:nvSpPr>
      <xdr:spPr>
        <a:xfrm>
          <a:off x="4591050" y="81915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</a:t>
          </a:r>
        </a:p>
      </xdr:txBody>
    </xdr:sp>
    <xdr:clientData/>
  </xdr:oneCellAnchor>
  <xdr:oneCellAnchor>
    <xdr:from>
      <xdr:col>3</xdr:col>
      <xdr:colOff>257175</xdr:colOff>
      <xdr:row>67</xdr:row>
      <xdr:rowOff>47625</xdr:rowOff>
    </xdr:from>
    <xdr:ext cx="409575" cy="171450"/>
    <xdr:sp macro="[1]!objClick">
      <xdr:nvSpPr>
        <xdr:cNvPr id="51" name="branchName_2_28"/>
        <xdr:cNvSpPr txBox="1">
          <a:spLocks noChangeArrowheads="1"/>
        </xdr:cNvSpPr>
      </xdr:nvSpPr>
      <xdr:spPr>
        <a:xfrm>
          <a:off x="4591050" y="962025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Medium</a:t>
          </a:r>
        </a:p>
      </xdr:txBody>
    </xdr:sp>
    <xdr:clientData/>
  </xdr:oneCellAnchor>
  <xdr:oneCellAnchor>
    <xdr:from>
      <xdr:col>3</xdr:col>
      <xdr:colOff>257175</xdr:colOff>
      <xdr:row>75</xdr:row>
      <xdr:rowOff>47625</xdr:rowOff>
    </xdr:from>
    <xdr:ext cx="266700" cy="171450"/>
    <xdr:sp macro="[1]!objClick">
      <xdr:nvSpPr>
        <xdr:cNvPr id="52" name="branchName_2_27"/>
        <xdr:cNvSpPr txBox="1">
          <a:spLocks noChangeArrowheads="1"/>
        </xdr:cNvSpPr>
      </xdr:nvSpPr>
      <xdr:spPr>
        <a:xfrm>
          <a:off x="4591050" y="107632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</a:t>
          </a:r>
        </a:p>
      </xdr:txBody>
    </xdr:sp>
    <xdr:clientData/>
  </xdr:oneCellAnchor>
  <xdr:oneCellAnchor>
    <xdr:from>
      <xdr:col>4</xdr:col>
      <xdr:colOff>0</xdr:colOff>
      <xdr:row>3</xdr:row>
      <xdr:rowOff>66675</xdr:rowOff>
    </xdr:from>
    <xdr:ext cx="142875" cy="142875"/>
    <xdr:sp macro="[1]!objClick">
      <xdr:nvSpPr>
        <xdr:cNvPr id="53" name="tnode_2_23"/>
        <xdr:cNvSpPr>
          <a:spLocks/>
        </xdr:cNvSpPr>
      </xdr:nvSpPr>
      <xdr:spPr>
        <a:xfrm>
          <a:off x="5448300" y="49530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1</xdr:row>
      <xdr:rowOff>47625</xdr:rowOff>
    </xdr:from>
    <xdr:ext cx="552450" cy="171450"/>
    <xdr:sp macro="[1]!objClick">
      <xdr:nvSpPr>
        <xdr:cNvPr id="54" name="branchName_2_30"/>
        <xdr:cNvSpPr txBox="1">
          <a:spLocks noChangeArrowheads="1"/>
        </xdr:cNvSpPr>
      </xdr:nvSpPr>
      <xdr:spPr>
        <a:xfrm>
          <a:off x="5705475" y="19050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5</xdr:row>
      <xdr:rowOff>47625</xdr:rowOff>
    </xdr:from>
    <xdr:ext cx="438150" cy="171450"/>
    <xdr:sp macro="[1]!objClick">
      <xdr:nvSpPr>
        <xdr:cNvPr id="55" name="branchName_2_31"/>
        <xdr:cNvSpPr txBox="1">
          <a:spLocks noChangeArrowheads="1"/>
        </xdr:cNvSpPr>
      </xdr:nvSpPr>
      <xdr:spPr>
        <a:xfrm>
          <a:off x="5705475" y="7620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7</xdr:row>
      <xdr:rowOff>47625</xdr:rowOff>
    </xdr:from>
    <xdr:ext cx="523875" cy="171450"/>
    <xdr:sp macro="[1]!objClick">
      <xdr:nvSpPr>
        <xdr:cNvPr id="56" name="branchName_2_32"/>
        <xdr:cNvSpPr txBox="1">
          <a:spLocks noChangeArrowheads="1"/>
        </xdr:cNvSpPr>
      </xdr:nvSpPr>
      <xdr:spPr>
        <a:xfrm>
          <a:off x="5705475" y="104775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4</xdr:col>
      <xdr:colOff>219075</xdr:colOff>
      <xdr:row>18</xdr:row>
      <xdr:rowOff>0</xdr:rowOff>
    </xdr:from>
    <xdr:to>
      <xdr:col>5</xdr:col>
      <xdr:colOff>0</xdr:colOff>
      <xdr:row>18</xdr:row>
      <xdr:rowOff>0</xdr:rowOff>
    </xdr:to>
    <xdr:sp macro="[1]!objClick">
      <xdr:nvSpPr>
        <xdr:cNvPr id="57" name="bline2_2_8"/>
        <xdr:cNvSpPr>
          <a:spLocks/>
        </xdr:cNvSpPr>
      </xdr:nvSpPr>
      <xdr:spPr>
        <a:xfrm>
          <a:off x="5667375" y="2571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133350</xdr:rowOff>
    </xdr:from>
    <xdr:to>
      <xdr:col>4</xdr:col>
      <xdr:colOff>219075</xdr:colOff>
      <xdr:row>18</xdr:row>
      <xdr:rowOff>0</xdr:rowOff>
    </xdr:to>
    <xdr:sp macro="[1]!objClick">
      <xdr:nvSpPr>
        <xdr:cNvPr id="58" name="bline1_2_8"/>
        <xdr:cNvSpPr>
          <a:spLocks/>
        </xdr:cNvSpPr>
      </xdr:nvSpPr>
      <xdr:spPr>
        <a:xfrm>
          <a:off x="5514975" y="19907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0</xdr:colOff>
      <xdr:row>16</xdr:row>
      <xdr:rowOff>0</xdr:rowOff>
    </xdr:to>
    <xdr:sp macro="[1]!objClick">
      <xdr:nvSpPr>
        <xdr:cNvPr id="59" name="bline2_2_12"/>
        <xdr:cNvSpPr>
          <a:spLocks/>
        </xdr:cNvSpPr>
      </xdr:nvSpPr>
      <xdr:spPr>
        <a:xfrm>
          <a:off x="5667375" y="2286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133350</xdr:rowOff>
    </xdr:from>
    <xdr:to>
      <xdr:col>4</xdr:col>
      <xdr:colOff>219075</xdr:colOff>
      <xdr:row>16</xdr:row>
      <xdr:rowOff>0</xdr:rowOff>
    </xdr:to>
    <xdr:sp macro="[1]!objClick">
      <xdr:nvSpPr>
        <xdr:cNvPr id="60" name="bline1_2_12"/>
        <xdr:cNvSpPr>
          <a:spLocks/>
        </xdr:cNvSpPr>
      </xdr:nvSpPr>
      <xdr:spPr>
        <a:xfrm>
          <a:off x="5514975" y="199072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0</xdr:colOff>
      <xdr:row>12</xdr:row>
      <xdr:rowOff>0</xdr:rowOff>
    </xdr:to>
    <xdr:sp macro="[1]!objClick">
      <xdr:nvSpPr>
        <xdr:cNvPr id="61" name="bline2_2_15"/>
        <xdr:cNvSpPr>
          <a:spLocks/>
        </xdr:cNvSpPr>
      </xdr:nvSpPr>
      <xdr:spPr>
        <a:xfrm>
          <a:off x="5667375" y="1714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0</xdr:rowOff>
    </xdr:from>
    <xdr:to>
      <xdr:col>4</xdr:col>
      <xdr:colOff>219075</xdr:colOff>
      <xdr:row>13</xdr:row>
      <xdr:rowOff>133350</xdr:rowOff>
    </xdr:to>
    <xdr:sp macro="[1]!objClick">
      <xdr:nvSpPr>
        <xdr:cNvPr id="62" name="bline1_2_15"/>
        <xdr:cNvSpPr>
          <a:spLocks/>
        </xdr:cNvSpPr>
      </xdr:nvSpPr>
      <xdr:spPr>
        <a:xfrm flipV="1">
          <a:off x="5514975" y="171450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13</xdr:row>
      <xdr:rowOff>66675</xdr:rowOff>
    </xdr:from>
    <xdr:ext cx="142875" cy="142875"/>
    <xdr:sp macro="[1]!objClick">
      <xdr:nvSpPr>
        <xdr:cNvPr id="63" name="tnode_2_22"/>
        <xdr:cNvSpPr>
          <a:spLocks/>
        </xdr:cNvSpPr>
      </xdr:nvSpPr>
      <xdr:spPr>
        <a:xfrm>
          <a:off x="5448300" y="192405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11</xdr:row>
      <xdr:rowOff>47625</xdr:rowOff>
    </xdr:from>
    <xdr:ext cx="552450" cy="171450"/>
    <xdr:sp macro="[1]!objClick">
      <xdr:nvSpPr>
        <xdr:cNvPr id="64" name="branchName_2_15"/>
        <xdr:cNvSpPr txBox="1">
          <a:spLocks noChangeArrowheads="1"/>
        </xdr:cNvSpPr>
      </xdr:nvSpPr>
      <xdr:spPr>
        <a:xfrm>
          <a:off x="5705475" y="16192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15</xdr:row>
      <xdr:rowOff>47625</xdr:rowOff>
    </xdr:from>
    <xdr:ext cx="438150" cy="171450"/>
    <xdr:sp macro="[1]!objClick">
      <xdr:nvSpPr>
        <xdr:cNvPr id="65" name="branchName_2_12"/>
        <xdr:cNvSpPr txBox="1">
          <a:spLocks noChangeArrowheads="1"/>
        </xdr:cNvSpPr>
      </xdr:nvSpPr>
      <xdr:spPr>
        <a:xfrm>
          <a:off x="5705475" y="21907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17</xdr:row>
      <xdr:rowOff>47625</xdr:rowOff>
    </xdr:from>
    <xdr:ext cx="523875" cy="171450"/>
    <xdr:sp macro="[1]!objClick">
      <xdr:nvSpPr>
        <xdr:cNvPr id="66" name="branchName_2_8"/>
        <xdr:cNvSpPr txBox="1">
          <a:spLocks noChangeArrowheads="1"/>
        </xdr:cNvSpPr>
      </xdr:nvSpPr>
      <xdr:spPr>
        <a:xfrm>
          <a:off x="5705475" y="24765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4</xdr:col>
      <xdr:colOff>219075</xdr:colOff>
      <xdr:row>26</xdr:row>
      <xdr:rowOff>0</xdr:rowOff>
    </xdr:from>
    <xdr:to>
      <xdr:col>5</xdr:col>
      <xdr:colOff>0</xdr:colOff>
      <xdr:row>26</xdr:row>
      <xdr:rowOff>0</xdr:rowOff>
    </xdr:to>
    <xdr:sp macro="[1]!objClick">
      <xdr:nvSpPr>
        <xdr:cNvPr id="67" name="bline2_2_33"/>
        <xdr:cNvSpPr>
          <a:spLocks/>
        </xdr:cNvSpPr>
      </xdr:nvSpPr>
      <xdr:spPr>
        <a:xfrm>
          <a:off x="5667375" y="3714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133350</xdr:rowOff>
    </xdr:from>
    <xdr:to>
      <xdr:col>4</xdr:col>
      <xdr:colOff>219075</xdr:colOff>
      <xdr:row>26</xdr:row>
      <xdr:rowOff>0</xdr:rowOff>
    </xdr:to>
    <xdr:sp macro="[1]!objClick">
      <xdr:nvSpPr>
        <xdr:cNvPr id="68" name="bline1_2_33"/>
        <xdr:cNvSpPr>
          <a:spLocks/>
        </xdr:cNvSpPr>
      </xdr:nvSpPr>
      <xdr:spPr>
        <a:xfrm>
          <a:off x="5514975" y="31337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24</xdr:row>
      <xdr:rowOff>0</xdr:rowOff>
    </xdr:from>
    <xdr:to>
      <xdr:col>5</xdr:col>
      <xdr:colOff>0</xdr:colOff>
      <xdr:row>24</xdr:row>
      <xdr:rowOff>0</xdr:rowOff>
    </xdr:to>
    <xdr:sp macro="[1]!objClick">
      <xdr:nvSpPr>
        <xdr:cNvPr id="69" name="bline2_2_36"/>
        <xdr:cNvSpPr>
          <a:spLocks/>
        </xdr:cNvSpPr>
      </xdr:nvSpPr>
      <xdr:spPr>
        <a:xfrm>
          <a:off x="5667375" y="3429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133350</xdr:rowOff>
    </xdr:from>
    <xdr:to>
      <xdr:col>4</xdr:col>
      <xdr:colOff>219075</xdr:colOff>
      <xdr:row>24</xdr:row>
      <xdr:rowOff>0</xdr:rowOff>
    </xdr:to>
    <xdr:sp macro="[1]!objClick">
      <xdr:nvSpPr>
        <xdr:cNvPr id="70" name="bline1_2_36"/>
        <xdr:cNvSpPr>
          <a:spLocks/>
        </xdr:cNvSpPr>
      </xdr:nvSpPr>
      <xdr:spPr>
        <a:xfrm>
          <a:off x="5514975" y="313372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20</xdr:row>
      <xdr:rowOff>0</xdr:rowOff>
    </xdr:from>
    <xdr:to>
      <xdr:col>5</xdr:col>
      <xdr:colOff>0</xdr:colOff>
      <xdr:row>20</xdr:row>
      <xdr:rowOff>0</xdr:rowOff>
    </xdr:to>
    <xdr:sp macro="[1]!objClick">
      <xdr:nvSpPr>
        <xdr:cNvPr id="71" name="bline2_2_39"/>
        <xdr:cNvSpPr>
          <a:spLocks/>
        </xdr:cNvSpPr>
      </xdr:nvSpPr>
      <xdr:spPr>
        <a:xfrm>
          <a:off x="5667375" y="2857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0</xdr:rowOff>
    </xdr:from>
    <xdr:to>
      <xdr:col>4</xdr:col>
      <xdr:colOff>219075</xdr:colOff>
      <xdr:row>21</xdr:row>
      <xdr:rowOff>133350</xdr:rowOff>
    </xdr:to>
    <xdr:sp macro="[1]!objClick">
      <xdr:nvSpPr>
        <xdr:cNvPr id="72" name="bline1_2_39"/>
        <xdr:cNvSpPr>
          <a:spLocks/>
        </xdr:cNvSpPr>
      </xdr:nvSpPr>
      <xdr:spPr>
        <a:xfrm flipV="1">
          <a:off x="5514975" y="285750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21</xdr:row>
      <xdr:rowOff>66675</xdr:rowOff>
    </xdr:from>
    <xdr:ext cx="142875" cy="142875"/>
    <xdr:sp macro="[1]!objClick">
      <xdr:nvSpPr>
        <xdr:cNvPr id="73" name="tnode_2_21"/>
        <xdr:cNvSpPr>
          <a:spLocks/>
        </xdr:cNvSpPr>
      </xdr:nvSpPr>
      <xdr:spPr>
        <a:xfrm>
          <a:off x="5448300" y="306705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19</xdr:row>
      <xdr:rowOff>47625</xdr:rowOff>
    </xdr:from>
    <xdr:ext cx="552450" cy="171450"/>
    <xdr:sp macro="[1]!objClick">
      <xdr:nvSpPr>
        <xdr:cNvPr id="74" name="branchName_2_39"/>
        <xdr:cNvSpPr txBox="1">
          <a:spLocks noChangeArrowheads="1"/>
        </xdr:cNvSpPr>
      </xdr:nvSpPr>
      <xdr:spPr>
        <a:xfrm>
          <a:off x="5705475" y="27622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23</xdr:row>
      <xdr:rowOff>47625</xdr:rowOff>
    </xdr:from>
    <xdr:ext cx="438150" cy="171450"/>
    <xdr:sp macro="[1]!objClick">
      <xdr:nvSpPr>
        <xdr:cNvPr id="75" name="branchName_2_36"/>
        <xdr:cNvSpPr txBox="1">
          <a:spLocks noChangeArrowheads="1"/>
        </xdr:cNvSpPr>
      </xdr:nvSpPr>
      <xdr:spPr>
        <a:xfrm>
          <a:off x="5705475" y="33337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25</xdr:row>
      <xdr:rowOff>47625</xdr:rowOff>
    </xdr:from>
    <xdr:ext cx="523875" cy="171450"/>
    <xdr:sp macro="[1]!objClick">
      <xdr:nvSpPr>
        <xdr:cNvPr id="76" name="branchName_2_33"/>
        <xdr:cNvSpPr txBox="1">
          <a:spLocks noChangeArrowheads="1"/>
        </xdr:cNvSpPr>
      </xdr:nvSpPr>
      <xdr:spPr>
        <a:xfrm>
          <a:off x="5705475" y="36195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4</xdr:col>
      <xdr:colOff>219075</xdr:colOff>
      <xdr:row>36</xdr:row>
      <xdr:rowOff>0</xdr:rowOff>
    </xdr:from>
    <xdr:to>
      <xdr:col>5</xdr:col>
      <xdr:colOff>0</xdr:colOff>
      <xdr:row>36</xdr:row>
      <xdr:rowOff>0</xdr:rowOff>
    </xdr:to>
    <xdr:sp macro="[1]!objClick">
      <xdr:nvSpPr>
        <xdr:cNvPr id="77" name="bline2_2_42"/>
        <xdr:cNvSpPr>
          <a:spLocks/>
        </xdr:cNvSpPr>
      </xdr:nvSpPr>
      <xdr:spPr>
        <a:xfrm>
          <a:off x="5667375" y="5143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133350</xdr:rowOff>
    </xdr:from>
    <xdr:to>
      <xdr:col>4</xdr:col>
      <xdr:colOff>219075</xdr:colOff>
      <xdr:row>36</xdr:row>
      <xdr:rowOff>0</xdr:rowOff>
    </xdr:to>
    <xdr:sp macro="[1]!objClick">
      <xdr:nvSpPr>
        <xdr:cNvPr id="78" name="bline1_2_42"/>
        <xdr:cNvSpPr>
          <a:spLocks/>
        </xdr:cNvSpPr>
      </xdr:nvSpPr>
      <xdr:spPr>
        <a:xfrm>
          <a:off x="5514975" y="456247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0</xdr:colOff>
      <xdr:row>34</xdr:row>
      <xdr:rowOff>0</xdr:rowOff>
    </xdr:to>
    <xdr:sp macro="[1]!objClick">
      <xdr:nvSpPr>
        <xdr:cNvPr id="79" name="bline2_2_45"/>
        <xdr:cNvSpPr>
          <a:spLocks/>
        </xdr:cNvSpPr>
      </xdr:nvSpPr>
      <xdr:spPr>
        <a:xfrm>
          <a:off x="5667375" y="4857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133350</xdr:rowOff>
    </xdr:from>
    <xdr:to>
      <xdr:col>4</xdr:col>
      <xdr:colOff>219075</xdr:colOff>
      <xdr:row>34</xdr:row>
      <xdr:rowOff>0</xdr:rowOff>
    </xdr:to>
    <xdr:sp macro="[1]!objClick">
      <xdr:nvSpPr>
        <xdr:cNvPr id="80" name="bline1_2_45"/>
        <xdr:cNvSpPr>
          <a:spLocks/>
        </xdr:cNvSpPr>
      </xdr:nvSpPr>
      <xdr:spPr>
        <a:xfrm>
          <a:off x="5514975" y="456247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0</xdr:colOff>
      <xdr:row>30</xdr:row>
      <xdr:rowOff>0</xdr:rowOff>
    </xdr:to>
    <xdr:sp macro="[1]!objClick">
      <xdr:nvSpPr>
        <xdr:cNvPr id="81" name="bline2_2_48"/>
        <xdr:cNvSpPr>
          <a:spLocks/>
        </xdr:cNvSpPr>
      </xdr:nvSpPr>
      <xdr:spPr>
        <a:xfrm>
          <a:off x="5667375" y="4286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0</xdr:rowOff>
    </xdr:from>
    <xdr:to>
      <xdr:col>4</xdr:col>
      <xdr:colOff>219075</xdr:colOff>
      <xdr:row>31</xdr:row>
      <xdr:rowOff>133350</xdr:rowOff>
    </xdr:to>
    <xdr:sp macro="[1]!objClick">
      <xdr:nvSpPr>
        <xdr:cNvPr id="82" name="bline1_2_48"/>
        <xdr:cNvSpPr>
          <a:spLocks/>
        </xdr:cNvSpPr>
      </xdr:nvSpPr>
      <xdr:spPr>
        <a:xfrm flipV="1">
          <a:off x="5514975" y="428625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31</xdr:row>
      <xdr:rowOff>66675</xdr:rowOff>
    </xdr:from>
    <xdr:ext cx="142875" cy="142875"/>
    <xdr:sp macro="[1]!objClick">
      <xdr:nvSpPr>
        <xdr:cNvPr id="83" name="tnode_2_26"/>
        <xdr:cNvSpPr>
          <a:spLocks/>
        </xdr:cNvSpPr>
      </xdr:nvSpPr>
      <xdr:spPr>
        <a:xfrm>
          <a:off x="5448300" y="449580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29</xdr:row>
      <xdr:rowOff>47625</xdr:rowOff>
    </xdr:from>
    <xdr:ext cx="552450" cy="171450"/>
    <xdr:sp macro="[1]!objClick">
      <xdr:nvSpPr>
        <xdr:cNvPr id="84" name="branchName_2_48"/>
        <xdr:cNvSpPr txBox="1">
          <a:spLocks noChangeArrowheads="1"/>
        </xdr:cNvSpPr>
      </xdr:nvSpPr>
      <xdr:spPr>
        <a:xfrm>
          <a:off x="5705475" y="419100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33</xdr:row>
      <xdr:rowOff>47625</xdr:rowOff>
    </xdr:from>
    <xdr:ext cx="438150" cy="171450"/>
    <xdr:sp macro="[1]!objClick">
      <xdr:nvSpPr>
        <xdr:cNvPr id="85" name="branchName_2_45"/>
        <xdr:cNvSpPr txBox="1">
          <a:spLocks noChangeArrowheads="1"/>
        </xdr:cNvSpPr>
      </xdr:nvSpPr>
      <xdr:spPr>
        <a:xfrm>
          <a:off x="5705475" y="47625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35</xdr:row>
      <xdr:rowOff>47625</xdr:rowOff>
    </xdr:from>
    <xdr:ext cx="523875" cy="171450"/>
    <xdr:sp macro="[1]!objClick">
      <xdr:nvSpPr>
        <xdr:cNvPr id="86" name="branchName_2_42"/>
        <xdr:cNvSpPr txBox="1">
          <a:spLocks noChangeArrowheads="1"/>
        </xdr:cNvSpPr>
      </xdr:nvSpPr>
      <xdr:spPr>
        <a:xfrm>
          <a:off x="5705475" y="504825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oneCellAnchor>
    <xdr:from>
      <xdr:col>5</xdr:col>
      <xdr:colOff>0</xdr:colOff>
      <xdr:row>1</xdr:row>
      <xdr:rowOff>66675</xdr:rowOff>
    </xdr:from>
    <xdr:ext cx="142875" cy="142875"/>
    <xdr:sp macro="[1]!objClick">
      <xdr:nvSpPr>
        <xdr:cNvPr id="87" name="tnode_2_30"/>
        <xdr:cNvSpPr>
          <a:spLocks/>
        </xdr:cNvSpPr>
      </xdr:nvSpPr>
      <xdr:spPr>
        <a:xfrm>
          <a:off x="6791325" y="209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66675</xdr:rowOff>
    </xdr:from>
    <xdr:ext cx="142875" cy="142875"/>
    <xdr:sp macro="[1]!objClick">
      <xdr:nvSpPr>
        <xdr:cNvPr id="88" name="tnode_2_31"/>
        <xdr:cNvSpPr>
          <a:spLocks/>
        </xdr:cNvSpPr>
      </xdr:nvSpPr>
      <xdr:spPr>
        <a:xfrm>
          <a:off x="6791325" y="781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66675</xdr:rowOff>
    </xdr:from>
    <xdr:ext cx="142875" cy="142875"/>
    <xdr:sp macro="[1]!objClick">
      <xdr:nvSpPr>
        <xdr:cNvPr id="89" name="tnode_2_32"/>
        <xdr:cNvSpPr>
          <a:spLocks/>
        </xdr:cNvSpPr>
      </xdr:nvSpPr>
      <xdr:spPr>
        <a:xfrm>
          <a:off x="6791325" y="1066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66675</xdr:rowOff>
    </xdr:from>
    <xdr:ext cx="142875" cy="142875"/>
    <xdr:sp macro="[1]!objClick">
      <xdr:nvSpPr>
        <xdr:cNvPr id="90" name="tnode_2_15"/>
        <xdr:cNvSpPr>
          <a:spLocks/>
        </xdr:cNvSpPr>
      </xdr:nvSpPr>
      <xdr:spPr>
        <a:xfrm>
          <a:off x="6791325" y="1638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66675</xdr:rowOff>
    </xdr:from>
    <xdr:ext cx="142875" cy="142875"/>
    <xdr:sp macro="[1]!objClick">
      <xdr:nvSpPr>
        <xdr:cNvPr id="91" name="tnode_2_12"/>
        <xdr:cNvSpPr>
          <a:spLocks/>
        </xdr:cNvSpPr>
      </xdr:nvSpPr>
      <xdr:spPr>
        <a:xfrm>
          <a:off x="6791325" y="2209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66675</xdr:rowOff>
    </xdr:from>
    <xdr:ext cx="142875" cy="142875"/>
    <xdr:sp macro="[1]!objClick">
      <xdr:nvSpPr>
        <xdr:cNvPr id="92" name="tnode_2_8"/>
        <xdr:cNvSpPr>
          <a:spLocks/>
        </xdr:cNvSpPr>
      </xdr:nvSpPr>
      <xdr:spPr>
        <a:xfrm>
          <a:off x="6791325" y="2495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142875" cy="142875"/>
    <xdr:sp macro="[1]!objClick">
      <xdr:nvSpPr>
        <xdr:cNvPr id="93" name="tnode_2_39"/>
        <xdr:cNvSpPr>
          <a:spLocks/>
        </xdr:cNvSpPr>
      </xdr:nvSpPr>
      <xdr:spPr>
        <a:xfrm>
          <a:off x="6791325" y="2781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42875" cy="142875"/>
    <xdr:sp macro="[1]!objClick">
      <xdr:nvSpPr>
        <xdr:cNvPr id="94" name="tnode_2_36"/>
        <xdr:cNvSpPr>
          <a:spLocks/>
        </xdr:cNvSpPr>
      </xdr:nvSpPr>
      <xdr:spPr>
        <a:xfrm>
          <a:off x="6791325" y="3352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66675</xdr:rowOff>
    </xdr:from>
    <xdr:ext cx="142875" cy="142875"/>
    <xdr:sp macro="[1]!objClick">
      <xdr:nvSpPr>
        <xdr:cNvPr id="95" name="tnode_2_33"/>
        <xdr:cNvSpPr>
          <a:spLocks/>
        </xdr:cNvSpPr>
      </xdr:nvSpPr>
      <xdr:spPr>
        <a:xfrm>
          <a:off x="6791325" y="3638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219075</xdr:colOff>
      <xdr:row>46</xdr:row>
      <xdr:rowOff>0</xdr:rowOff>
    </xdr:from>
    <xdr:to>
      <xdr:col>5</xdr:col>
      <xdr:colOff>0</xdr:colOff>
      <xdr:row>46</xdr:row>
      <xdr:rowOff>0</xdr:rowOff>
    </xdr:to>
    <xdr:sp macro="[1]!objClick">
      <xdr:nvSpPr>
        <xdr:cNvPr id="96" name="bline2_2_2"/>
        <xdr:cNvSpPr>
          <a:spLocks/>
        </xdr:cNvSpPr>
      </xdr:nvSpPr>
      <xdr:spPr>
        <a:xfrm>
          <a:off x="5667375" y="6572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133350</xdr:rowOff>
    </xdr:from>
    <xdr:to>
      <xdr:col>4</xdr:col>
      <xdr:colOff>219075</xdr:colOff>
      <xdr:row>46</xdr:row>
      <xdr:rowOff>0</xdr:rowOff>
    </xdr:to>
    <xdr:sp macro="[1]!objClick">
      <xdr:nvSpPr>
        <xdr:cNvPr id="97" name="bline1_2_2"/>
        <xdr:cNvSpPr>
          <a:spLocks/>
        </xdr:cNvSpPr>
      </xdr:nvSpPr>
      <xdr:spPr>
        <a:xfrm>
          <a:off x="5514975" y="59912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44</xdr:row>
      <xdr:rowOff>0</xdr:rowOff>
    </xdr:from>
    <xdr:to>
      <xdr:col>5</xdr:col>
      <xdr:colOff>0</xdr:colOff>
      <xdr:row>44</xdr:row>
      <xdr:rowOff>0</xdr:rowOff>
    </xdr:to>
    <xdr:sp macro="[1]!objClick">
      <xdr:nvSpPr>
        <xdr:cNvPr id="98" name="bline2_2_5"/>
        <xdr:cNvSpPr>
          <a:spLocks/>
        </xdr:cNvSpPr>
      </xdr:nvSpPr>
      <xdr:spPr>
        <a:xfrm>
          <a:off x="5667375" y="6286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133350</xdr:rowOff>
    </xdr:from>
    <xdr:to>
      <xdr:col>4</xdr:col>
      <xdr:colOff>219075</xdr:colOff>
      <xdr:row>44</xdr:row>
      <xdr:rowOff>0</xdr:rowOff>
    </xdr:to>
    <xdr:sp macro="[1]!objClick">
      <xdr:nvSpPr>
        <xdr:cNvPr id="99" name="bline1_2_5"/>
        <xdr:cNvSpPr>
          <a:spLocks/>
        </xdr:cNvSpPr>
      </xdr:nvSpPr>
      <xdr:spPr>
        <a:xfrm>
          <a:off x="5514975" y="599122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40</xdr:row>
      <xdr:rowOff>0</xdr:rowOff>
    </xdr:from>
    <xdr:to>
      <xdr:col>5</xdr:col>
      <xdr:colOff>0</xdr:colOff>
      <xdr:row>40</xdr:row>
      <xdr:rowOff>0</xdr:rowOff>
    </xdr:to>
    <xdr:sp macro="[1]!objClick">
      <xdr:nvSpPr>
        <xdr:cNvPr id="100" name="bline2_2_9"/>
        <xdr:cNvSpPr>
          <a:spLocks/>
        </xdr:cNvSpPr>
      </xdr:nvSpPr>
      <xdr:spPr>
        <a:xfrm>
          <a:off x="5667375" y="5715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0</xdr:rowOff>
    </xdr:from>
    <xdr:to>
      <xdr:col>4</xdr:col>
      <xdr:colOff>219075</xdr:colOff>
      <xdr:row>41</xdr:row>
      <xdr:rowOff>133350</xdr:rowOff>
    </xdr:to>
    <xdr:sp macro="[1]!objClick">
      <xdr:nvSpPr>
        <xdr:cNvPr id="101" name="bline1_2_9"/>
        <xdr:cNvSpPr>
          <a:spLocks/>
        </xdr:cNvSpPr>
      </xdr:nvSpPr>
      <xdr:spPr>
        <a:xfrm flipV="1">
          <a:off x="5514975" y="571500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41</xdr:row>
      <xdr:rowOff>66675</xdr:rowOff>
    </xdr:from>
    <xdr:ext cx="142875" cy="142875"/>
    <xdr:sp macro="[1]!objClick">
      <xdr:nvSpPr>
        <xdr:cNvPr id="102" name="tnode_2_25"/>
        <xdr:cNvSpPr>
          <a:spLocks/>
        </xdr:cNvSpPr>
      </xdr:nvSpPr>
      <xdr:spPr>
        <a:xfrm>
          <a:off x="5448300" y="592455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39</xdr:row>
      <xdr:rowOff>47625</xdr:rowOff>
    </xdr:from>
    <xdr:ext cx="552450" cy="171450"/>
    <xdr:sp macro="[1]!objClick">
      <xdr:nvSpPr>
        <xdr:cNvPr id="103" name="branchName_2_9"/>
        <xdr:cNvSpPr txBox="1">
          <a:spLocks noChangeArrowheads="1"/>
        </xdr:cNvSpPr>
      </xdr:nvSpPr>
      <xdr:spPr>
        <a:xfrm>
          <a:off x="5705475" y="56197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43</xdr:row>
      <xdr:rowOff>47625</xdr:rowOff>
    </xdr:from>
    <xdr:ext cx="438150" cy="171450"/>
    <xdr:sp macro="[1]!objClick">
      <xdr:nvSpPr>
        <xdr:cNvPr id="104" name="branchName_2_5"/>
        <xdr:cNvSpPr txBox="1">
          <a:spLocks noChangeArrowheads="1"/>
        </xdr:cNvSpPr>
      </xdr:nvSpPr>
      <xdr:spPr>
        <a:xfrm>
          <a:off x="5705475" y="61912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45</xdr:row>
      <xdr:rowOff>47625</xdr:rowOff>
    </xdr:from>
    <xdr:ext cx="523875" cy="171450"/>
    <xdr:sp macro="[1]!objClick">
      <xdr:nvSpPr>
        <xdr:cNvPr id="105" name="branchName_2_2"/>
        <xdr:cNvSpPr txBox="1">
          <a:spLocks noChangeArrowheads="1"/>
        </xdr:cNvSpPr>
      </xdr:nvSpPr>
      <xdr:spPr>
        <a:xfrm>
          <a:off x="5705475" y="64770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4</xdr:col>
      <xdr:colOff>219075</xdr:colOff>
      <xdr:row>54</xdr:row>
      <xdr:rowOff>0</xdr:rowOff>
    </xdr:from>
    <xdr:to>
      <xdr:col>5</xdr:col>
      <xdr:colOff>0</xdr:colOff>
      <xdr:row>54</xdr:row>
      <xdr:rowOff>0</xdr:rowOff>
    </xdr:to>
    <xdr:sp macro="[1]!objClick">
      <xdr:nvSpPr>
        <xdr:cNvPr id="106" name="bline2_2_14"/>
        <xdr:cNvSpPr>
          <a:spLocks/>
        </xdr:cNvSpPr>
      </xdr:nvSpPr>
      <xdr:spPr>
        <a:xfrm>
          <a:off x="5667375" y="7715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49</xdr:row>
      <xdr:rowOff>133350</xdr:rowOff>
    </xdr:from>
    <xdr:to>
      <xdr:col>4</xdr:col>
      <xdr:colOff>219075</xdr:colOff>
      <xdr:row>54</xdr:row>
      <xdr:rowOff>0</xdr:rowOff>
    </xdr:to>
    <xdr:sp macro="[1]!objClick">
      <xdr:nvSpPr>
        <xdr:cNvPr id="107" name="bline1_2_14"/>
        <xdr:cNvSpPr>
          <a:spLocks/>
        </xdr:cNvSpPr>
      </xdr:nvSpPr>
      <xdr:spPr>
        <a:xfrm>
          <a:off x="5514975" y="71342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52</xdr:row>
      <xdr:rowOff>0</xdr:rowOff>
    </xdr:from>
    <xdr:to>
      <xdr:col>5</xdr:col>
      <xdr:colOff>0</xdr:colOff>
      <xdr:row>52</xdr:row>
      <xdr:rowOff>0</xdr:rowOff>
    </xdr:to>
    <xdr:sp macro="[1]!objClick">
      <xdr:nvSpPr>
        <xdr:cNvPr id="108" name="bline2_2_34"/>
        <xdr:cNvSpPr>
          <a:spLocks/>
        </xdr:cNvSpPr>
      </xdr:nvSpPr>
      <xdr:spPr>
        <a:xfrm>
          <a:off x="5667375" y="7429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49</xdr:row>
      <xdr:rowOff>133350</xdr:rowOff>
    </xdr:from>
    <xdr:to>
      <xdr:col>4</xdr:col>
      <xdr:colOff>219075</xdr:colOff>
      <xdr:row>52</xdr:row>
      <xdr:rowOff>0</xdr:rowOff>
    </xdr:to>
    <xdr:sp macro="[1]!objClick">
      <xdr:nvSpPr>
        <xdr:cNvPr id="109" name="bline1_2_34"/>
        <xdr:cNvSpPr>
          <a:spLocks/>
        </xdr:cNvSpPr>
      </xdr:nvSpPr>
      <xdr:spPr>
        <a:xfrm>
          <a:off x="5514975" y="713422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0</xdr:rowOff>
    </xdr:from>
    <xdr:to>
      <xdr:col>5</xdr:col>
      <xdr:colOff>0</xdr:colOff>
      <xdr:row>48</xdr:row>
      <xdr:rowOff>0</xdr:rowOff>
    </xdr:to>
    <xdr:sp macro="[1]!objClick">
      <xdr:nvSpPr>
        <xdr:cNvPr id="110" name="bline2_2_38"/>
        <xdr:cNvSpPr>
          <a:spLocks/>
        </xdr:cNvSpPr>
      </xdr:nvSpPr>
      <xdr:spPr>
        <a:xfrm>
          <a:off x="5667375" y="6858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219075</xdr:colOff>
      <xdr:row>49</xdr:row>
      <xdr:rowOff>133350</xdr:rowOff>
    </xdr:to>
    <xdr:sp macro="[1]!objClick">
      <xdr:nvSpPr>
        <xdr:cNvPr id="111" name="bline1_2_38"/>
        <xdr:cNvSpPr>
          <a:spLocks/>
        </xdr:cNvSpPr>
      </xdr:nvSpPr>
      <xdr:spPr>
        <a:xfrm flipV="1">
          <a:off x="5514975" y="685800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49</xdr:row>
      <xdr:rowOff>66675</xdr:rowOff>
    </xdr:from>
    <xdr:ext cx="142875" cy="142875"/>
    <xdr:sp macro="[1]!objClick">
      <xdr:nvSpPr>
        <xdr:cNvPr id="112" name="tnode_2_24"/>
        <xdr:cNvSpPr>
          <a:spLocks/>
        </xdr:cNvSpPr>
      </xdr:nvSpPr>
      <xdr:spPr>
        <a:xfrm>
          <a:off x="5448300" y="706755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47</xdr:row>
      <xdr:rowOff>47625</xdr:rowOff>
    </xdr:from>
    <xdr:ext cx="552450" cy="171450"/>
    <xdr:sp macro="[1]!objClick">
      <xdr:nvSpPr>
        <xdr:cNvPr id="113" name="branchName_2_38"/>
        <xdr:cNvSpPr txBox="1">
          <a:spLocks noChangeArrowheads="1"/>
        </xdr:cNvSpPr>
      </xdr:nvSpPr>
      <xdr:spPr>
        <a:xfrm>
          <a:off x="5705475" y="67627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51</xdr:row>
      <xdr:rowOff>47625</xdr:rowOff>
    </xdr:from>
    <xdr:ext cx="438150" cy="171450"/>
    <xdr:sp macro="[1]!objClick">
      <xdr:nvSpPr>
        <xdr:cNvPr id="114" name="branchName_2_34"/>
        <xdr:cNvSpPr txBox="1">
          <a:spLocks noChangeArrowheads="1"/>
        </xdr:cNvSpPr>
      </xdr:nvSpPr>
      <xdr:spPr>
        <a:xfrm>
          <a:off x="5705475" y="73342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53</xdr:row>
      <xdr:rowOff>47625</xdr:rowOff>
    </xdr:from>
    <xdr:ext cx="523875" cy="171450"/>
    <xdr:sp macro="[1]!objClick">
      <xdr:nvSpPr>
        <xdr:cNvPr id="115" name="branchName_2_14"/>
        <xdr:cNvSpPr txBox="1">
          <a:spLocks noChangeArrowheads="1"/>
        </xdr:cNvSpPr>
      </xdr:nvSpPr>
      <xdr:spPr>
        <a:xfrm>
          <a:off x="5705475" y="76200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twoCellAnchor>
    <xdr:from>
      <xdr:col>4</xdr:col>
      <xdr:colOff>219075</xdr:colOff>
      <xdr:row>62</xdr:row>
      <xdr:rowOff>0</xdr:rowOff>
    </xdr:from>
    <xdr:to>
      <xdr:col>5</xdr:col>
      <xdr:colOff>0</xdr:colOff>
      <xdr:row>62</xdr:row>
      <xdr:rowOff>0</xdr:rowOff>
    </xdr:to>
    <xdr:sp macro="[1]!objClick">
      <xdr:nvSpPr>
        <xdr:cNvPr id="116" name="bline2_2_51"/>
        <xdr:cNvSpPr>
          <a:spLocks/>
        </xdr:cNvSpPr>
      </xdr:nvSpPr>
      <xdr:spPr>
        <a:xfrm>
          <a:off x="5667375" y="8858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57</xdr:row>
      <xdr:rowOff>133350</xdr:rowOff>
    </xdr:from>
    <xdr:to>
      <xdr:col>4</xdr:col>
      <xdr:colOff>219075</xdr:colOff>
      <xdr:row>62</xdr:row>
      <xdr:rowOff>0</xdr:rowOff>
    </xdr:to>
    <xdr:sp macro="[1]!objClick">
      <xdr:nvSpPr>
        <xdr:cNvPr id="117" name="bline1_2_51"/>
        <xdr:cNvSpPr>
          <a:spLocks/>
        </xdr:cNvSpPr>
      </xdr:nvSpPr>
      <xdr:spPr>
        <a:xfrm>
          <a:off x="5514975" y="827722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0</xdr:colOff>
      <xdr:row>60</xdr:row>
      <xdr:rowOff>0</xdr:rowOff>
    </xdr:to>
    <xdr:sp macro="[1]!objClick">
      <xdr:nvSpPr>
        <xdr:cNvPr id="118" name="bline2_2_54"/>
        <xdr:cNvSpPr>
          <a:spLocks/>
        </xdr:cNvSpPr>
      </xdr:nvSpPr>
      <xdr:spPr>
        <a:xfrm>
          <a:off x="5667375" y="85725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57</xdr:row>
      <xdr:rowOff>133350</xdr:rowOff>
    </xdr:from>
    <xdr:to>
      <xdr:col>4</xdr:col>
      <xdr:colOff>219075</xdr:colOff>
      <xdr:row>60</xdr:row>
      <xdr:rowOff>0</xdr:rowOff>
    </xdr:to>
    <xdr:sp macro="[1]!objClick">
      <xdr:nvSpPr>
        <xdr:cNvPr id="119" name="bline1_2_54"/>
        <xdr:cNvSpPr>
          <a:spLocks/>
        </xdr:cNvSpPr>
      </xdr:nvSpPr>
      <xdr:spPr>
        <a:xfrm>
          <a:off x="5514975" y="827722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0</xdr:rowOff>
    </xdr:from>
    <xdr:to>
      <xdr:col>5</xdr:col>
      <xdr:colOff>0</xdr:colOff>
      <xdr:row>56</xdr:row>
      <xdr:rowOff>0</xdr:rowOff>
    </xdr:to>
    <xdr:sp macro="[1]!objClick">
      <xdr:nvSpPr>
        <xdr:cNvPr id="120" name="bline2_2_57"/>
        <xdr:cNvSpPr>
          <a:spLocks/>
        </xdr:cNvSpPr>
      </xdr:nvSpPr>
      <xdr:spPr>
        <a:xfrm>
          <a:off x="5667375" y="8001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</xdr:row>
      <xdr:rowOff>0</xdr:rowOff>
    </xdr:from>
    <xdr:to>
      <xdr:col>4</xdr:col>
      <xdr:colOff>219075</xdr:colOff>
      <xdr:row>57</xdr:row>
      <xdr:rowOff>133350</xdr:rowOff>
    </xdr:to>
    <xdr:sp macro="[1]!objClick">
      <xdr:nvSpPr>
        <xdr:cNvPr id="121" name="bline1_2_57"/>
        <xdr:cNvSpPr>
          <a:spLocks/>
        </xdr:cNvSpPr>
      </xdr:nvSpPr>
      <xdr:spPr>
        <a:xfrm flipV="1">
          <a:off x="5514975" y="800100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57</xdr:row>
      <xdr:rowOff>66675</xdr:rowOff>
    </xdr:from>
    <xdr:ext cx="142875" cy="142875"/>
    <xdr:sp macro="[1]!objClick">
      <xdr:nvSpPr>
        <xdr:cNvPr id="122" name="tnode_2_29"/>
        <xdr:cNvSpPr>
          <a:spLocks/>
        </xdr:cNvSpPr>
      </xdr:nvSpPr>
      <xdr:spPr>
        <a:xfrm>
          <a:off x="5448300" y="821055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55</xdr:row>
      <xdr:rowOff>47625</xdr:rowOff>
    </xdr:from>
    <xdr:ext cx="552450" cy="171450"/>
    <xdr:sp macro="[1]!objClick">
      <xdr:nvSpPr>
        <xdr:cNvPr id="123" name="branchName_2_57"/>
        <xdr:cNvSpPr txBox="1">
          <a:spLocks noChangeArrowheads="1"/>
        </xdr:cNvSpPr>
      </xdr:nvSpPr>
      <xdr:spPr>
        <a:xfrm>
          <a:off x="5705475" y="790575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59</xdr:row>
      <xdr:rowOff>47625</xdr:rowOff>
    </xdr:from>
    <xdr:ext cx="438150" cy="171450"/>
    <xdr:sp macro="[1]!objClick">
      <xdr:nvSpPr>
        <xdr:cNvPr id="124" name="branchName_2_54"/>
        <xdr:cNvSpPr txBox="1">
          <a:spLocks noChangeArrowheads="1"/>
        </xdr:cNvSpPr>
      </xdr:nvSpPr>
      <xdr:spPr>
        <a:xfrm>
          <a:off x="5705475" y="847725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61</xdr:row>
      <xdr:rowOff>47625</xdr:rowOff>
    </xdr:from>
    <xdr:ext cx="523875" cy="171450"/>
    <xdr:sp macro="[1]!objClick">
      <xdr:nvSpPr>
        <xdr:cNvPr id="125" name="branchName_2_51"/>
        <xdr:cNvSpPr txBox="1">
          <a:spLocks noChangeArrowheads="1"/>
        </xdr:cNvSpPr>
      </xdr:nvSpPr>
      <xdr:spPr>
        <a:xfrm>
          <a:off x="5705475" y="87630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142875"/>
    <xdr:sp macro="[1]!objClick">
      <xdr:nvSpPr>
        <xdr:cNvPr id="126" name="tnode_2_48"/>
        <xdr:cNvSpPr>
          <a:spLocks/>
        </xdr:cNvSpPr>
      </xdr:nvSpPr>
      <xdr:spPr>
        <a:xfrm>
          <a:off x="6791325" y="4210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66675</xdr:rowOff>
    </xdr:from>
    <xdr:ext cx="142875" cy="142875"/>
    <xdr:sp macro="[1]!objClick">
      <xdr:nvSpPr>
        <xdr:cNvPr id="127" name="tnode_2_9"/>
        <xdr:cNvSpPr>
          <a:spLocks/>
        </xdr:cNvSpPr>
      </xdr:nvSpPr>
      <xdr:spPr>
        <a:xfrm>
          <a:off x="6791325" y="5638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66675</xdr:rowOff>
    </xdr:from>
    <xdr:ext cx="142875" cy="142875"/>
    <xdr:sp macro="[1]!objClick">
      <xdr:nvSpPr>
        <xdr:cNvPr id="128" name="tnode_2_38"/>
        <xdr:cNvSpPr>
          <a:spLocks/>
        </xdr:cNvSpPr>
      </xdr:nvSpPr>
      <xdr:spPr>
        <a:xfrm>
          <a:off x="6791325" y="6781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66675</xdr:rowOff>
    </xdr:from>
    <xdr:ext cx="142875" cy="142875"/>
    <xdr:sp macro="[1]!objClick">
      <xdr:nvSpPr>
        <xdr:cNvPr id="129" name="tnode_2_57"/>
        <xdr:cNvSpPr>
          <a:spLocks/>
        </xdr:cNvSpPr>
      </xdr:nvSpPr>
      <xdr:spPr>
        <a:xfrm>
          <a:off x="6791325" y="7924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66675</xdr:rowOff>
    </xdr:from>
    <xdr:ext cx="142875" cy="142875"/>
    <xdr:sp macro="[1]!objClick">
      <xdr:nvSpPr>
        <xdr:cNvPr id="130" name="tnode_2_45"/>
        <xdr:cNvSpPr>
          <a:spLocks/>
        </xdr:cNvSpPr>
      </xdr:nvSpPr>
      <xdr:spPr>
        <a:xfrm>
          <a:off x="6791325" y="4781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66675</xdr:rowOff>
    </xdr:from>
    <xdr:ext cx="142875" cy="142875"/>
    <xdr:sp macro="[1]!objClick">
      <xdr:nvSpPr>
        <xdr:cNvPr id="131" name="tnode_2_42"/>
        <xdr:cNvSpPr>
          <a:spLocks/>
        </xdr:cNvSpPr>
      </xdr:nvSpPr>
      <xdr:spPr>
        <a:xfrm>
          <a:off x="6791325" y="5067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66675</xdr:rowOff>
    </xdr:from>
    <xdr:ext cx="142875" cy="142875"/>
    <xdr:sp macro="[1]!objClick">
      <xdr:nvSpPr>
        <xdr:cNvPr id="132" name="tnode_2_5"/>
        <xdr:cNvSpPr>
          <a:spLocks/>
        </xdr:cNvSpPr>
      </xdr:nvSpPr>
      <xdr:spPr>
        <a:xfrm>
          <a:off x="6791325" y="6210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66675</xdr:rowOff>
    </xdr:from>
    <xdr:ext cx="142875" cy="142875"/>
    <xdr:sp macro="[1]!objClick">
      <xdr:nvSpPr>
        <xdr:cNvPr id="133" name="tnode_2_2"/>
        <xdr:cNvSpPr>
          <a:spLocks/>
        </xdr:cNvSpPr>
      </xdr:nvSpPr>
      <xdr:spPr>
        <a:xfrm>
          <a:off x="6791325" y="6496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66675</xdr:rowOff>
    </xdr:from>
    <xdr:ext cx="142875" cy="142875"/>
    <xdr:sp macro="[1]!objClick">
      <xdr:nvSpPr>
        <xdr:cNvPr id="134" name="tnode_2_34"/>
        <xdr:cNvSpPr>
          <a:spLocks/>
        </xdr:cNvSpPr>
      </xdr:nvSpPr>
      <xdr:spPr>
        <a:xfrm>
          <a:off x="6791325" y="7353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66675</xdr:rowOff>
    </xdr:from>
    <xdr:ext cx="142875" cy="142875"/>
    <xdr:sp macro="[1]!objClick">
      <xdr:nvSpPr>
        <xdr:cNvPr id="135" name="tnode_2_14"/>
        <xdr:cNvSpPr>
          <a:spLocks/>
        </xdr:cNvSpPr>
      </xdr:nvSpPr>
      <xdr:spPr>
        <a:xfrm>
          <a:off x="6791325" y="7639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219075</xdr:colOff>
      <xdr:row>72</xdr:row>
      <xdr:rowOff>0</xdr:rowOff>
    </xdr:from>
    <xdr:to>
      <xdr:col>5</xdr:col>
      <xdr:colOff>0</xdr:colOff>
      <xdr:row>72</xdr:row>
      <xdr:rowOff>0</xdr:rowOff>
    </xdr:to>
    <xdr:sp macro="[1]!objClick">
      <xdr:nvSpPr>
        <xdr:cNvPr id="136" name="bline2_2_3"/>
        <xdr:cNvSpPr>
          <a:spLocks/>
        </xdr:cNvSpPr>
      </xdr:nvSpPr>
      <xdr:spPr>
        <a:xfrm>
          <a:off x="5667375" y="10287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67</xdr:row>
      <xdr:rowOff>133350</xdr:rowOff>
    </xdr:from>
    <xdr:to>
      <xdr:col>4</xdr:col>
      <xdr:colOff>219075</xdr:colOff>
      <xdr:row>72</xdr:row>
      <xdr:rowOff>0</xdr:rowOff>
    </xdr:to>
    <xdr:sp macro="[1]!objClick">
      <xdr:nvSpPr>
        <xdr:cNvPr id="137" name="bline1_2_3"/>
        <xdr:cNvSpPr>
          <a:spLocks/>
        </xdr:cNvSpPr>
      </xdr:nvSpPr>
      <xdr:spPr>
        <a:xfrm>
          <a:off x="5514975" y="970597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70</xdr:row>
      <xdr:rowOff>0</xdr:rowOff>
    </xdr:from>
    <xdr:to>
      <xdr:col>5</xdr:col>
      <xdr:colOff>0</xdr:colOff>
      <xdr:row>70</xdr:row>
      <xdr:rowOff>0</xdr:rowOff>
    </xdr:to>
    <xdr:sp macro="[1]!objClick">
      <xdr:nvSpPr>
        <xdr:cNvPr id="138" name="bline2_2_7"/>
        <xdr:cNvSpPr>
          <a:spLocks/>
        </xdr:cNvSpPr>
      </xdr:nvSpPr>
      <xdr:spPr>
        <a:xfrm>
          <a:off x="5667375" y="10001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67</xdr:row>
      <xdr:rowOff>133350</xdr:rowOff>
    </xdr:from>
    <xdr:to>
      <xdr:col>4</xdr:col>
      <xdr:colOff>219075</xdr:colOff>
      <xdr:row>70</xdr:row>
      <xdr:rowOff>0</xdr:rowOff>
    </xdr:to>
    <xdr:sp macro="[1]!objClick">
      <xdr:nvSpPr>
        <xdr:cNvPr id="139" name="bline1_2_7"/>
        <xdr:cNvSpPr>
          <a:spLocks/>
        </xdr:cNvSpPr>
      </xdr:nvSpPr>
      <xdr:spPr>
        <a:xfrm>
          <a:off x="5514975" y="970597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66</xdr:row>
      <xdr:rowOff>0</xdr:rowOff>
    </xdr:from>
    <xdr:to>
      <xdr:col>5</xdr:col>
      <xdr:colOff>0</xdr:colOff>
      <xdr:row>66</xdr:row>
      <xdr:rowOff>0</xdr:rowOff>
    </xdr:to>
    <xdr:sp macro="[1]!objClick">
      <xdr:nvSpPr>
        <xdr:cNvPr id="140" name="bline2_2_16"/>
        <xdr:cNvSpPr>
          <a:spLocks/>
        </xdr:cNvSpPr>
      </xdr:nvSpPr>
      <xdr:spPr>
        <a:xfrm>
          <a:off x="5667375" y="9429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66</xdr:row>
      <xdr:rowOff>0</xdr:rowOff>
    </xdr:from>
    <xdr:to>
      <xdr:col>4</xdr:col>
      <xdr:colOff>219075</xdr:colOff>
      <xdr:row>67</xdr:row>
      <xdr:rowOff>133350</xdr:rowOff>
    </xdr:to>
    <xdr:sp macro="[1]!objClick">
      <xdr:nvSpPr>
        <xdr:cNvPr id="141" name="bline1_2_16"/>
        <xdr:cNvSpPr>
          <a:spLocks/>
        </xdr:cNvSpPr>
      </xdr:nvSpPr>
      <xdr:spPr>
        <a:xfrm flipV="1">
          <a:off x="5514975" y="942975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67</xdr:row>
      <xdr:rowOff>66675</xdr:rowOff>
    </xdr:from>
    <xdr:ext cx="142875" cy="142875"/>
    <xdr:sp macro="[1]!objClick">
      <xdr:nvSpPr>
        <xdr:cNvPr id="142" name="tnode_2_28"/>
        <xdr:cNvSpPr>
          <a:spLocks/>
        </xdr:cNvSpPr>
      </xdr:nvSpPr>
      <xdr:spPr>
        <a:xfrm>
          <a:off x="5448300" y="963930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65</xdr:row>
      <xdr:rowOff>47625</xdr:rowOff>
    </xdr:from>
    <xdr:ext cx="552450" cy="171450"/>
    <xdr:sp macro="[1]!objClick">
      <xdr:nvSpPr>
        <xdr:cNvPr id="143" name="branchName_2_16"/>
        <xdr:cNvSpPr txBox="1">
          <a:spLocks noChangeArrowheads="1"/>
        </xdr:cNvSpPr>
      </xdr:nvSpPr>
      <xdr:spPr>
        <a:xfrm>
          <a:off x="5705475" y="933450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69</xdr:row>
      <xdr:rowOff>47625</xdr:rowOff>
    </xdr:from>
    <xdr:ext cx="438150" cy="171450"/>
    <xdr:sp macro="[1]!objClick">
      <xdr:nvSpPr>
        <xdr:cNvPr id="144" name="branchName_2_7"/>
        <xdr:cNvSpPr txBox="1">
          <a:spLocks noChangeArrowheads="1"/>
        </xdr:cNvSpPr>
      </xdr:nvSpPr>
      <xdr:spPr>
        <a:xfrm>
          <a:off x="5705475" y="99060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71</xdr:row>
      <xdr:rowOff>47625</xdr:rowOff>
    </xdr:from>
    <xdr:ext cx="523875" cy="171450"/>
    <xdr:sp macro="[1]!objClick">
      <xdr:nvSpPr>
        <xdr:cNvPr id="145" name="branchName_2_3"/>
        <xdr:cNvSpPr txBox="1">
          <a:spLocks noChangeArrowheads="1"/>
        </xdr:cNvSpPr>
      </xdr:nvSpPr>
      <xdr:spPr>
        <a:xfrm>
          <a:off x="5705475" y="1019175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oneCellAnchor>
    <xdr:from>
      <xdr:col>5</xdr:col>
      <xdr:colOff>0</xdr:colOff>
      <xdr:row>65</xdr:row>
      <xdr:rowOff>66675</xdr:rowOff>
    </xdr:from>
    <xdr:ext cx="142875" cy="142875"/>
    <xdr:sp macro="[1]!objClick">
      <xdr:nvSpPr>
        <xdr:cNvPr id="146" name="tnode_2_16"/>
        <xdr:cNvSpPr>
          <a:spLocks/>
        </xdr:cNvSpPr>
      </xdr:nvSpPr>
      <xdr:spPr>
        <a:xfrm>
          <a:off x="6791325" y="9353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66675</xdr:rowOff>
    </xdr:from>
    <xdr:ext cx="142875" cy="142875"/>
    <xdr:sp macro="[1]!objClick">
      <xdr:nvSpPr>
        <xdr:cNvPr id="147" name="tnode_2_54"/>
        <xdr:cNvSpPr>
          <a:spLocks/>
        </xdr:cNvSpPr>
      </xdr:nvSpPr>
      <xdr:spPr>
        <a:xfrm>
          <a:off x="6791325" y="84963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66675</xdr:rowOff>
    </xdr:from>
    <xdr:ext cx="142875" cy="142875"/>
    <xdr:sp macro="[1]!objClick">
      <xdr:nvSpPr>
        <xdr:cNvPr id="148" name="tnode_2_51"/>
        <xdr:cNvSpPr>
          <a:spLocks/>
        </xdr:cNvSpPr>
      </xdr:nvSpPr>
      <xdr:spPr>
        <a:xfrm>
          <a:off x="6791325" y="8782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66675</xdr:rowOff>
    </xdr:from>
    <xdr:ext cx="142875" cy="142875"/>
    <xdr:sp macro="[1]!objClick">
      <xdr:nvSpPr>
        <xdr:cNvPr id="149" name="tnode_2_7"/>
        <xdr:cNvSpPr>
          <a:spLocks/>
        </xdr:cNvSpPr>
      </xdr:nvSpPr>
      <xdr:spPr>
        <a:xfrm>
          <a:off x="6791325" y="9925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66675</xdr:rowOff>
    </xdr:from>
    <xdr:ext cx="142875" cy="142875"/>
    <xdr:sp macro="[1]!objClick">
      <xdr:nvSpPr>
        <xdr:cNvPr id="150" name="tnode_2_3"/>
        <xdr:cNvSpPr>
          <a:spLocks/>
        </xdr:cNvSpPr>
      </xdr:nvSpPr>
      <xdr:spPr>
        <a:xfrm>
          <a:off x="6791325" y="10210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219075</xdr:colOff>
      <xdr:row>80</xdr:row>
      <xdr:rowOff>0</xdr:rowOff>
    </xdr:from>
    <xdr:to>
      <xdr:col>5</xdr:col>
      <xdr:colOff>0</xdr:colOff>
      <xdr:row>80</xdr:row>
      <xdr:rowOff>0</xdr:rowOff>
    </xdr:to>
    <xdr:sp macro="[1]!objClick">
      <xdr:nvSpPr>
        <xdr:cNvPr id="151" name="bline2_2_4"/>
        <xdr:cNvSpPr>
          <a:spLocks/>
        </xdr:cNvSpPr>
      </xdr:nvSpPr>
      <xdr:spPr>
        <a:xfrm>
          <a:off x="5667375" y="114300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75</xdr:row>
      <xdr:rowOff>133350</xdr:rowOff>
    </xdr:from>
    <xdr:to>
      <xdr:col>4</xdr:col>
      <xdr:colOff>219075</xdr:colOff>
      <xdr:row>80</xdr:row>
      <xdr:rowOff>0</xdr:rowOff>
    </xdr:to>
    <xdr:sp macro="[1]!objClick">
      <xdr:nvSpPr>
        <xdr:cNvPr id="152" name="bline1_2_4"/>
        <xdr:cNvSpPr>
          <a:spLocks/>
        </xdr:cNvSpPr>
      </xdr:nvSpPr>
      <xdr:spPr>
        <a:xfrm>
          <a:off x="5514975" y="10848975"/>
          <a:ext cx="1524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78</xdr:row>
      <xdr:rowOff>0</xdr:rowOff>
    </xdr:from>
    <xdr:to>
      <xdr:col>5</xdr:col>
      <xdr:colOff>0</xdr:colOff>
      <xdr:row>78</xdr:row>
      <xdr:rowOff>0</xdr:rowOff>
    </xdr:to>
    <xdr:sp macro="[1]!objClick">
      <xdr:nvSpPr>
        <xdr:cNvPr id="153" name="bline2_2_6"/>
        <xdr:cNvSpPr>
          <a:spLocks/>
        </xdr:cNvSpPr>
      </xdr:nvSpPr>
      <xdr:spPr>
        <a:xfrm>
          <a:off x="5667375" y="111442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75</xdr:row>
      <xdr:rowOff>133350</xdr:rowOff>
    </xdr:from>
    <xdr:to>
      <xdr:col>4</xdr:col>
      <xdr:colOff>219075</xdr:colOff>
      <xdr:row>78</xdr:row>
      <xdr:rowOff>0</xdr:rowOff>
    </xdr:to>
    <xdr:sp macro="[1]!objClick">
      <xdr:nvSpPr>
        <xdr:cNvPr id="154" name="bline1_2_6"/>
        <xdr:cNvSpPr>
          <a:spLocks/>
        </xdr:cNvSpPr>
      </xdr:nvSpPr>
      <xdr:spPr>
        <a:xfrm>
          <a:off x="5514975" y="10848975"/>
          <a:ext cx="1524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74</xdr:row>
      <xdr:rowOff>0</xdr:rowOff>
    </xdr:from>
    <xdr:to>
      <xdr:col>5</xdr:col>
      <xdr:colOff>0</xdr:colOff>
      <xdr:row>74</xdr:row>
      <xdr:rowOff>0</xdr:rowOff>
    </xdr:to>
    <xdr:sp macro="[1]!objClick">
      <xdr:nvSpPr>
        <xdr:cNvPr id="155" name="bline2_2_10"/>
        <xdr:cNvSpPr>
          <a:spLocks/>
        </xdr:cNvSpPr>
      </xdr:nvSpPr>
      <xdr:spPr>
        <a:xfrm>
          <a:off x="5667375" y="1057275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74</xdr:row>
      <xdr:rowOff>0</xdr:rowOff>
    </xdr:from>
    <xdr:to>
      <xdr:col>4</xdr:col>
      <xdr:colOff>219075</xdr:colOff>
      <xdr:row>75</xdr:row>
      <xdr:rowOff>133350</xdr:rowOff>
    </xdr:to>
    <xdr:sp macro="[1]!objClick">
      <xdr:nvSpPr>
        <xdr:cNvPr id="156" name="bline1_2_10"/>
        <xdr:cNvSpPr>
          <a:spLocks/>
        </xdr:cNvSpPr>
      </xdr:nvSpPr>
      <xdr:spPr>
        <a:xfrm flipV="1">
          <a:off x="5514975" y="10572750"/>
          <a:ext cx="152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75</xdr:row>
      <xdr:rowOff>66675</xdr:rowOff>
    </xdr:from>
    <xdr:ext cx="142875" cy="142875"/>
    <xdr:sp macro="[1]!objClick">
      <xdr:nvSpPr>
        <xdr:cNvPr id="157" name="tnode_2_27"/>
        <xdr:cNvSpPr>
          <a:spLocks/>
        </xdr:cNvSpPr>
      </xdr:nvSpPr>
      <xdr:spPr>
        <a:xfrm>
          <a:off x="5448300" y="10782300"/>
          <a:ext cx="142875" cy="1428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73</xdr:row>
      <xdr:rowOff>47625</xdr:rowOff>
    </xdr:from>
    <xdr:ext cx="552450" cy="171450"/>
    <xdr:sp macro="[1]!objClick">
      <xdr:nvSpPr>
        <xdr:cNvPr id="158" name="branchName_2_10"/>
        <xdr:cNvSpPr txBox="1">
          <a:spLocks noChangeArrowheads="1"/>
        </xdr:cNvSpPr>
      </xdr:nvSpPr>
      <xdr:spPr>
        <a:xfrm>
          <a:off x="5705475" y="10477500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 nothing</a:t>
          </a:r>
        </a:p>
      </xdr:txBody>
    </xdr:sp>
    <xdr:clientData/>
  </xdr:oneCellAnchor>
  <xdr:oneCellAnchor>
    <xdr:from>
      <xdr:col>4</xdr:col>
      <xdr:colOff>257175</xdr:colOff>
      <xdr:row>77</xdr:row>
      <xdr:rowOff>47625</xdr:rowOff>
    </xdr:from>
    <xdr:ext cx="438150" cy="171450"/>
    <xdr:sp macro="[1]!objClick">
      <xdr:nvSpPr>
        <xdr:cNvPr id="159" name="branchName_2_6"/>
        <xdr:cNvSpPr txBox="1">
          <a:spLocks noChangeArrowheads="1"/>
        </xdr:cNvSpPr>
      </xdr:nvSpPr>
      <xdr:spPr>
        <a:xfrm>
          <a:off x="5705475" y="110490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Burners</a:t>
          </a:r>
        </a:p>
      </xdr:txBody>
    </xdr:sp>
    <xdr:clientData/>
  </xdr:oneCellAnchor>
  <xdr:oneCellAnchor>
    <xdr:from>
      <xdr:col>4</xdr:col>
      <xdr:colOff>257175</xdr:colOff>
      <xdr:row>79</xdr:row>
      <xdr:rowOff>47625</xdr:rowOff>
    </xdr:from>
    <xdr:ext cx="523875" cy="171450"/>
    <xdr:sp macro="[1]!objClick">
      <xdr:nvSpPr>
        <xdr:cNvPr id="160" name="branchName_2_4"/>
        <xdr:cNvSpPr txBox="1">
          <a:spLocks noChangeArrowheads="1"/>
        </xdr:cNvSpPr>
      </xdr:nvSpPr>
      <xdr:spPr>
        <a:xfrm>
          <a:off x="5705475" y="1133475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Sprinklers</a:t>
          </a:r>
        </a:p>
      </xdr:txBody>
    </xdr:sp>
    <xdr:clientData/>
  </xdr:oneCellAnchor>
  <xdr:oneCellAnchor>
    <xdr:from>
      <xdr:col>5</xdr:col>
      <xdr:colOff>0</xdr:colOff>
      <xdr:row>73</xdr:row>
      <xdr:rowOff>66675</xdr:rowOff>
    </xdr:from>
    <xdr:ext cx="142875" cy="142875"/>
    <xdr:sp macro="[1]!objClick">
      <xdr:nvSpPr>
        <xdr:cNvPr id="161" name="tnode_2_10"/>
        <xdr:cNvSpPr>
          <a:spLocks/>
        </xdr:cNvSpPr>
      </xdr:nvSpPr>
      <xdr:spPr>
        <a:xfrm>
          <a:off x="6791325" y="104965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66675</xdr:rowOff>
    </xdr:from>
    <xdr:ext cx="142875" cy="142875"/>
    <xdr:sp macro="[1]!objClick">
      <xdr:nvSpPr>
        <xdr:cNvPr id="162" name="tnode_2_6"/>
        <xdr:cNvSpPr>
          <a:spLocks/>
        </xdr:cNvSpPr>
      </xdr:nvSpPr>
      <xdr:spPr>
        <a:xfrm>
          <a:off x="6791325" y="1106805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79</xdr:row>
      <xdr:rowOff>66675</xdr:rowOff>
    </xdr:from>
    <xdr:ext cx="142875" cy="142875"/>
    <xdr:sp macro="[1]!objClick">
      <xdr:nvSpPr>
        <xdr:cNvPr id="163" name="tnode_2_4"/>
        <xdr:cNvSpPr>
          <a:spLocks/>
        </xdr:cNvSpPr>
      </xdr:nvSpPr>
      <xdr:spPr>
        <a:xfrm>
          <a:off x="6791325" y="11353800"/>
          <a:ext cx="142875" cy="142875"/>
        </a:xfrm>
        <a:custGeom>
          <a:pathLst>
            <a:path h="15" w="15">
              <a:moveTo>
                <a:pt x="0" y="8"/>
              </a:moveTo>
              <a:lnTo>
                <a:pt x="15" y="15"/>
              </a:lnTo>
              <a:lnTo>
                <a:pt x="15" y="0"/>
              </a:lnTo>
              <a:lnTo>
                <a:pt x="0" y="8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866775</xdr:colOff>
      <xdr:row>5</xdr:row>
      <xdr:rowOff>47625</xdr:rowOff>
    </xdr:from>
    <xdr:to>
      <xdr:col>1</xdr:col>
      <xdr:colOff>1466850</xdr:colOff>
      <xdr:row>10</xdr:row>
      <xdr:rowOff>19050</xdr:rowOff>
    </xdr:to>
    <xdr:sp>
      <xdr:nvSpPr>
        <xdr:cNvPr id="164" name="TextBox 675"/>
        <xdr:cNvSpPr txBox="1">
          <a:spLocks noChangeArrowheads="1"/>
        </xdr:cNvSpPr>
      </xdr:nvSpPr>
      <xdr:spPr>
        <a:xfrm>
          <a:off x="866775" y="762000"/>
          <a:ext cx="19335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Compare this tree with information to the tree in the previous worksheet without information.  Value of information is $9.</a:t>
          </a:r>
        </a:p>
      </xdr:txBody>
    </xdr:sp>
    <xdr:clientData/>
  </xdr:twoCellAnchor>
  <xdr:twoCellAnchor>
    <xdr:from>
      <xdr:col>5</xdr:col>
      <xdr:colOff>952500</xdr:colOff>
      <xdr:row>1</xdr:row>
      <xdr:rowOff>95250</xdr:rowOff>
    </xdr:from>
    <xdr:to>
      <xdr:col>6</xdr:col>
      <xdr:colOff>933450</xdr:colOff>
      <xdr:row>12</xdr:row>
      <xdr:rowOff>57150</xdr:rowOff>
    </xdr:to>
    <xdr:sp>
      <xdr:nvSpPr>
        <xdr:cNvPr id="165" name="TextBox 676"/>
        <xdr:cNvSpPr txBox="1">
          <a:spLocks noChangeArrowheads="1"/>
        </xdr:cNvSpPr>
      </xdr:nvSpPr>
      <xdr:spPr>
        <a:xfrm>
          <a:off x="7743825" y="238125"/>
          <a:ext cx="12096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Because of the node limit in the student version, the 50%-50% chance of a freeze or not is included in the formula to calculate the outcomes of each branch, not as separate nodes.</a:t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933450</xdr:colOff>
      <xdr:row>3</xdr:row>
      <xdr:rowOff>114300</xdr:rowOff>
    </xdr:to>
    <xdr:sp>
      <xdr:nvSpPr>
        <xdr:cNvPr id="166" name="Line 677"/>
        <xdr:cNvSpPr>
          <a:spLocks/>
        </xdr:cNvSpPr>
      </xdr:nvSpPr>
      <xdr:spPr>
        <a:xfrm flipH="1" flipV="1">
          <a:off x="6791325" y="409575"/>
          <a:ext cx="933450" cy="1333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ree\ptre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Priv"/>
      <sheetName val="Pub"/>
      <sheetName val="dll"/>
      <sheetName val="Version"/>
      <sheetName val="Events"/>
      <sheetName val="cutcopydel"/>
      <sheetName val="inflDef"/>
      <sheetName val="Convert2Tree"/>
      <sheetName val="influenceInfo"/>
      <sheetName val="Node Info"/>
      <sheetName val="ptPub"/>
      <sheetName val="draw"/>
      <sheetName val="DialogCode"/>
      <sheetName val="Branch Formulae"/>
      <sheetName val="Utilities"/>
      <sheetName val="Sensitivity"/>
      <sheetName val="Analysis"/>
      <sheetName val="LinkedModel"/>
      <sheetName val="graphDlg"/>
      <sheetName val="TreeSelectDlg"/>
      <sheetName val="DecAnalysisDlg"/>
      <sheetName val="sensDlg"/>
      <sheetName val="AboutDlg"/>
      <sheetName val="TreeBranchDlg"/>
      <sheetName val="TreeNodeDlg"/>
      <sheetName val="MonteCarloDlg"/>
      <sheetName val="BranchDefDlg"/>
      <sheetName val="InflNodeDlg"/>
      <sheetName val="TreeRootDlg"/>
      <sheetName val="inflDiagDlg"/>
      <sheetName val="InflArcDlg"/>
      <sheetName val="Stuff"/>
    </sheetNames>
    <definedNames>
      <definedName name="obj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54</v>
      </c>
      <c r="E1" t="s">
        <v>8</v>
      </c>
      <c r="F1">
        <v>2</v>
      </c>
    </row>
    <row r="2" spans="1:6" ht="12.75">
      <c r="A2" t="s">
        <v>6</v>
      </c>
      <c r="B2" t="e">
        <f>'part a'!#REF!</f>
        <v>#REF!</v>
      </c>
      <c r="E2" t="s">
        <v>9</v>
      </c>
      <c r="F2">
        <f>_XLL.PTREEEVALUATE($B$3,$L$11:$L$29,$J$11:$J$29,$K$11:$K$29,$N$11:$N$29,$G$11:$G$29)</f>
        <v>4736001</v>
      </c>
    </row>
    <row r="3" spans="1:2" ht="12.75">
      <c r="A3" t="s">
        <v>7</v>
      </c>
      <c r="B3" t="s">
        <v>41</v>
      </c>
    </row>
    <row r="4" spans="1:2" ht="12.75">
      <c r="A4" t="s">
        <v>10</v>
      </c>
      <c r="B4" t="s">
        <v>53</v>
      </c>
    </row>
    <row r="5" spans="1:2" ht="12.75">
      <c r="A5" t="s">
        <v>11</v>
      </c>
      <c r="B5">
        <v>0</v>
      </c>
    </row>
    <row r="6" ht="12.75">
      <c r="A6" t="s">
        <v>12</v>
      </c>
    </row>
    <row r="8" spans="1:2" ht="12.75">
      <c r="A8" t="s">
        <v>13</v>
      </c>
      <c r="B8">
        <v>19</v>
      </c>
    </row>
    <row r="10" spans="1:15" ht="12.7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24</v>
      </c>
      <c r="L10" t="s">
        <v>7</v>
      </c>
      <c r="M10" t="s">
        <v>25</v>
      </c>
      <c r="N10" t="s">
        <v>26</v>
      </c>
      <c r="O10" t="s">
        <v>27</v>
      </c>
    </row>
    <row r="11" spans="1:15" ht="12.75">
      <c r="A11">
        <f>'part a'!$B$30</f>
        <v>11.25</v>
      </c>
      <c r="B11" t="str">
        <f>B1</f>
        <v>Problem 12.13a</v>
      </c>
      <c r="C11">
        <v>0</v>
      </c>
      <c r="J11">
        <f>'part a'!$A$30</f>
        <v>0</v>
      </c>
      <c r="K11">
        <f>'part a'!$A$29</f>
        <v>0</v>
      </c>
      <c r="L11" t="s">
        <v>44</v>
      </c>
      <c r="M11">
        <v>0</v>
      </c>
      <c r="O11" t="str">
        <f>'part a'!$B$29</f>
        <v>Decision</v>
      </c>
    </row>
    <row r="12" spans="1:15" ht="12.75">
      <c r="A12">
        <f>'part a'!$C$26</f>
        <v>25</v>
      </c>
      <c r="B12" t="s">
        <v>2</v>
      </c>
      <c r="C12">
        <v>0</v>
      </c>
      <c r="I12" t="s">
        <v>28</v>
      </c>
      <c r="J12">
        <f>'part a'!$B$26</f>
        <v>0</v>
      </c>
      <c r="L12" t="s">
        <v>32</v>
      </c>
      <c r="M12">
        <v>0</v>
      </c>
      <c r="O12" t="str">
        <f>'part a'!$C$25</f>
        <v>Chance</v>
      </c>
    </row>
    <row r="13" spans="1:15" ht="12.75">
      <c r="A13">
        <f>'part a'!$C$34</f>
        <v>13.75</v>
      </c>
      <c r="B13" t="s">
        <v>3</v>
      </c>
      <c r="C13">
        <v>0</v>
      </c>
      <c r="I13" t="s">
        <v>28</v>
      </c>
      <c r="J13">
        <f>'part a'!$B$34</f>
        <v>0</v>
      </c>
      <c r="L13" t="s">
        <v>35</v>
      </c>
      <c r="M13">
        <v>0</v>
      </c>
      <c r="O13" t="str">
        <f>'part a'!$C$33</f>
        <v>Chance</v>
      </c>
    </row>
    <row r="14" spans="1:15" ht="12.75">
      <c r="A14">
        <f>'part a'!$C$40</f>
        <v>15.75</v>
      </c>
      <c r="B14" t="s">
        <v>4</v>
      </c>
      <c r="C14">
        <v>0</v>
      </c>
      <c r="I14" t="s">
        <v>28</v>
      </c>
      <c r="J14">
        <f>'part a'!$B$40</f>
        <v>0</v>
      </c>
      <c r="L14" t="s">
        <v>37</v>
      </c>
      <c r="M14">
        <v>0</v>
      </c>
      <c r="O14" t="str">
        <f>'part a'!$C$39</f>
        <v>Chance</v>
      </c>
    </row>
    <row r="15" spans="1:13" ht="12.75">
      <c r="A15">
        <f>'part a'!$D$24</f>
        <v>50</v>
      </c>
      <c r="B15" t="s">
        <v>33</v>
      </c>
      <c r="C15">
        <v>0</v>
      </c>
      <c r="H15" t="e">
        <f>'part a'!#REF!</f>
        <v>#REF!</v>
      </c>
      <c r="I15" t="s">
        <v>28</v>
      </c>
      <c r="J15">
        <f>'part a'!$C$24</f>
        <v>50</v>
      </c>
      <c r="K15">
        <f>'part a'!$C$23</f>
        <v>0.5</v>
      </c>
      <c r="L15" t="s">
        <v>31</v>
      </c>
      <c r="M15">
        <v>0</v>
      </c>
    </row>
    <row r="16" spans="1:13" ht="12.75">
      <c r="A16">
        <f>'part a'!$D$28</f>
        <v>0</v>
      </c>
      <c r="B16" t="s">
        <v>1</v>
      </c>
      <c r="C16">
        <v>0</v>
      </c>
      <c r="H16" t="e">
        <f>'part a'!#REF!</f>
        <v>#REF!</v>
      </c>
      <c r="I16" t="s">
        <v>28</v>
      </c>
      <c r="J16">
        <f>'part a'!$C$28</f>
        <v>0</v>
      </c>
      <c r="K16">
        <f>'part a'!$C$27</f>
        <v>0.5</v>
      </c>
      <c r="L16" t="s">
        <v>31</v>
      </c>
      <c r="M16">
        <v>0</v>
      </c>
    </row>
    <row r="17" spans="1:13" ht="12.75">
      <c r="A17">
        <f>'part a'!$D$32</f>
        <v>22.5</v>
      </c>
      <c r="B17" t="s">
        <v>33</v>
      </c>
      <c r="C17">
        <v>0</v>
      </c>
      <c r="H17" t="e">
        <f>'part a'!#REF!</f>
        <v>#REF!</v>
      </c>
      <c r="I17" t="s">
        <v>28</v>
      </c>
      <c r="J17">
        <f>'part a'!$C$32</f>
        <v>22.5</v>
      </c>
      <c r="K17">
        <f>'part a'!$C$31</f>
        <v>0.5</v>
      </c>
      <c r="L17" t="s">
        <v>34</v>
      </c>
      <c r="M17">
        <v>0</v>
      </c>
    </row>
    <row r="18" spans="1:13" ht="12.75">
      <c r="A18">
        <f>'part a'!$D$36</f>
        <v>5</v>
      </c>
      <c r="B18" t="s">
        <v>1</v>
      </c>
      <c r="C18">
        <v>0</v>
      </c>
      <c r="H18" t="e">
        <f>'part a'!#REF!</f>
        <v>#REF!</v>
      </c>
      <c r="I18" t="s">
        <v>28</v>
      </c>
      <c r="J18">
        <f>'part a'!$C$36</f>
        <v>5</v>
      </c>
      <c r="K18">
        <f>'part a'!$C$35</f>
        <v>0.5</v>
      </c>
      <c r="L18" t="s">
        <v>34</v>
      </c>
      <c r="M18">
        <v>0</v>
      </c>
    </row>
    <row r="19" spans="1:13" ht="12.75">
      <c r="A19">
        <f>'part a'!$D$38</f>
        <v>29.5</v>
      </c>
      <c r="B19" t="s">
        <v>33</v>
      </c>
      <c r="C19">
        <v>0</v>
      </c>
      <c r="H19" t="e">
        <f>'part a'!#REF!</f>
        <v>#REF!</v>
      </c>
      <c r="I19" t="s">
        <v>28</v>
      </c>
      <c r="J19">
        <f>'part a'!$C$38</f>
        <v>29.5</v>
      </c>
      <c r="K19">
        <f>'part a'!$C$37</f>
        <v>0.5</v>
      </c>
      <c r="L19" t="s">
        <v>36</v>
      </c>
      <c r="M19">
        <v>0</v>
      </c>
    </row>
    <row r="20" spans="1:13" ht="12.75">
      <c r="A20">
        <f>'part a'!$D$42</f>
        <v>2</v>
      </c>
      <c r="B20" t="s">
        <v>1</v>
      </c>
      <c r="C20">
        <v>0</v>
      </c>
      <c r="H20" t="e">
        <f>'part a'!#REF!</f>
        <v>#REF!</v>
      </c>
      <c r="I20" t="s">
        <v>28</v>
      </c>
      <c r="J20">
        <f>'part a'!$C$42</f>
        <v>2</v>
      </c>
      <c r="K20">
        <f>'part a'!$C$41</f>
        <v>0.5</v>
      </c>
      <c r="L20" t="s">
        <v>36</v>
      </c>
      <c r="M20">
        <v>0</v>
      </c>
    </row>
    <row r="21" spans="1:15" ht="12.75">
      <c r="A21">
        <f>'part a'!$C$14</f>
        <v>11.25</v>
      </c>
      <c r="B21" t="s">
        <v>45</v>
      </c>
      <c r="C21">
        <v>0</v>
      </c>
      <c r="I21" t="s">
        <v>28</v>
      </c>
      <c r="J21">
        <f>'part a'!$B$14</f>
        <v>0</v>
      </c>
      <c r="L21" t="s">
        <v>46</v>
      </c>
      <c r="M21">
        <v>0</v>
      </c>
      <c r="O21" t="str">
        <f>'part a'!$C$13</f>
        <v>Chance</v>
      </c>
    </row>
    <row r="22" spans="1:15" ht="12.75">
      <c r="A22">
        <f>'part a'!$D$8</f>
        <v>22.5</v>
      </c>
      <c r="B22" t="s">
        <v>33</v>
      </c>
      <c r="C22">
        <v>0</v>
      </c>
      <c r="I22" t="s">
        <v>28</v>
      </c>
      <c r="J22">
        <f>'part a'!$C$8</f>
        <v>0</v>
      </c>
      <c r="K22">
        <f>'part a'!$C$7</f>
        <v>0.5</v>
      </c>
      <c r="L22" t="s">
        <v>48</v>
      </c>
      <c r="M22">
        <v>0</v>
      </c>
      <c r="O22" t="str">
        <f>'part a'!$D$7</f>
        <v>Decision</v>
      </c>
    </row>
    <row r="23" spans="1:15" ht="12.75">
      <c r="A23">
        <f>'part a'!$D$18</f>
        <v>0</v>
      </c>
      <c r="B23" t="s">
        <v>1</v>
      </c>
      <c r="C23">
        <v>0</v>
      </c>
      <c r="I23" t="s">
        <v>28</v>
      </c>
      <c r="J23">
        <f>'part a'!$C$18</f>
        <v>0</v>
      </c>
      <c r="K23">
        <f>'part a'!$C$17</f>
        <v>0.5</v>
      </c>
      <c r="L23" t="s">
        <v>52</v>
      </c>
      <c r="M23">
        <v>0</v>
      </c>
      <c r="O23" t="str">
        <f>'part a'!$D$17</f>
        <v>Decision</v>
      </c>
    </row>
    <row r="24" spans="1:13" ht="12.75">
      <c r="A24">
        <f>'part a'!$E$6</f>
        <v>50</v>
      </c>
      <c r="B24" t="s">
        <v>2</v>
      </c>
      <c r="C24">
        <v>0</v>
      </c>
      <c r="H24" t="s">
        <v>28</v>
      </c>
      <c r="I24" t="s">
        <v>28</v>
      </c>
      <c r="J24">
        <f>'part a'!$D$6</f>
        <v>50</v>
      </c>
      <c r="L24" t="s">
        <v>47</v>
      </c>
      <c r="M24">
        <v>0</v>
      </c>
    </row>
    <row r="25" spans="1:13" ht="12.75">
      <c r="A25">
        <f>'part a'!$E$10</f>
        <v>22.5</v>
      </c>
      <c r="B25" t="s">
        <v>49</v>
      </c>
      <c r="C25">
        <v>0</v>
      </c>
      <c r="H25" t="s">
        <v>28</v>
      </c>
      <c r="I25" t="s">
        <v>28</v>
      </c>
      <c r="J25">
        <f>'part a'!$D$10</f>
        <v>22.5</v>
      </c>
      <c r="L25" t="s">
        <v>47</v>
      </c>
      <c r="M25">
        <v>0</v>
      </c>
    </row>
    <row r="26" spans="1:13" ht="12.75">
      <c r="A26">
        <f>'part a'!$E$12</f>
        <v>29.5</v>
      </c>
      <c r="B26" t="s">
        <v>50</v>
      </c>
      <c r="C26">
        <v>0</v>
      </c>
      <c r="H26" t="s">
        <v>28</v>
      </c>
      <c r="I26" t="s">
        <v>28</v>
      </c>
      <c r="J26">
        <f>'part a'!$D$12</f>
        <v>29.5</v>
      </c>
      <c r="L26" t="s">
        <v>47</v>
      </c>
      <c r="M26">
        <v>0</v>
      </c>
    </row>
    <row r="27" spans="1:13" ht="12.75">
      <c r="A27">
        <f>'part a'!$E$22</f>
        <v>2</v>
      </c>
      <c r="B27" t="s">
        <v>50</v>
      </c>
      <c r="C27">
        <v>0</v>
      </c>
      <c r="H27" t="s">
        <v>28</v>
      </c>
      <c r="I27" t="s">
        <v>28</v>
      </c>
      <c r="J27">
        <f>'part a'!$D$22</f>
        <v>2</v>
      </c>
      <c r="L27" t="s">
        <v>51</v>
      </c>
      <c r="M27">
        <v>0</v>
      </c>
    </row>
    <row r="28" spans="1:13" ht="12.75">
      <c r="A28">
        <f>'part a'!$E$20</f>
        <v>5</v>
      </c>
      <c r="B28" t="s">
        <v>49</v>
      </c>
      <c r="C28">
        <v>0</v>
      </c>
      <c r="H28" t="s">
        <v>28</v>
      </c>
      <c r="I28" t="s">
        <v>28</v>
      </c>
      <c r="J28">
        <f>'part a'!$D$20</f>
        <v>5</v>
      </c>
      <c r="L28" t="s">
        <v>51</v>
      </c>
      <c r="M28">
        <v>0</v>
      </c>
    </row>
    <row r="29" spans="1:13" ht="12.75">
      <c r="A29">
        <f>'part a'!$E$16</f>
        <v>0</v>
      </c>
      <c r="B29" t="s">
        <v>2</v>
      </c>
      <c r="C29">
        <v>0</v>
      </c>
      <c r="H29" t="s">
        <v>28</v>
      </c>
      <c r="I29" t="s">
        <v>28</v>
      </c>
      <c r="J29">
        <f>'part a'!$D$16</f>
        <v>0</v>
      </c>
      <c r="L29" t="s">
        <v>51</v>
      </c>
      <c r="M2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3</v>
      </c>
      <c r="B1">
        <v>1</v>
      </c>
      <c r="C1">
        <f>'part a'!$B$30</f>
        <v>11.25</v>
      </c>
      <c r="D1" t="s">
        <v>0</v>
      </c>
    </row>
    <row r="11" spans="1:9" ht="12.75">
      <c r="A11" t="s">
        <v>38</v>
      </c>
      <c r="B11" t="e">
        <f>'part a'!#REF!</f>
        <v>#REF!</v>
      </c>
      <c r="C11">
        <v>50</v>
      </c>
      <c r="D11">
        <v>0</v>
      </c>
      <c r="E11">
        <v>50</v>
      </c>
      <c r="F11">
        <v>0</v>
      </c>
      <c r="G11">
        <v>1</v>
      </c>
      <c r="H11">
        <v>0</v>
      </c>
      <c r="I11">
        <v>50</v>
      </c>
    </row>
    <row r="12" spans="1:9" ht="12.75">
      <c r="A12" t="s">
        <v>39</v>
      </c>
      <c r="B12" t="e">
        <f>'part a'!#REF!</f>
        <v>#REF!</v>
      </c>
      <c r="C12">
        <v>20</v>
      </c>
      <c r="D12">
        <v>0</v>
      </c>
      <c r="E12">
        <v>25</v>
      </c>
      <c r="F12">
        <v>0</v>
      </c>
      <c r="G12">
        <v>1</v>
      </c>
      <c r="H12">
        <v>0</v>
      </c>
      <c r="I12">
        <v>20</v>
      </c>
    </row>
    <row r="13" spans="1:9" ht="12.75">
      <c r="A13" t="s">
        <v>40</v>
      </c>
      <c r="B13" t="e">
        <f>'part a'!#REF!</f>
        <v>#REF!</v>
      </c>
      <c r="C13">
        <v>27</v>
      </c>
      <c r="D13">
        <v>0</v>
      </c>
      <c r="E13">
        <v>32</v>
      </c>
      <c r="F13">
        <v>0</v>
      </c>
      <c r="G13">
        <v>1</v>
      </c>
      <c r="H13">
        <v>0</v>
      </c>
      <c r="I13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19.57421875" style="1" customWidth="1"/>
    <col min="2" max="2" width="21.28125" style="1" customWidth="1"/>
    <col min="3" max="3" width="18.7109375" style="1" customWidth="1"/>
    <col min="4" max="4" width="18.421875" style="1" customWidth="1"/>
    <col min="5" max="5" width="16.7109375" style="1" customWidth="1"/>
    <col min="6" max="16384" width="9.140625" style="1" customWidth="1"/>
  </cols>
  <sheetData>
    <row r="1" spans="1:10" ht="20.25">
      <c r="A1" s="11" t="s">
        <v>43</v>
      </c>
      <c r="B1" s="11"/>
      <c r="C1" s="11"/>
      <c r="D1" s="11"/>
      <c r="E1" s="11"/>
      <c r="F1" s="12"/>
      <c r="G1" s="12"/>
      <c r="H1" s="12"/>
      <c r="I1" s="12"/>
      <c r="J1" s="12"/>
    </row>
    <row r="2" spans="1:10" ht="15.75">
      <c r="A2" s="13" t="s">
        <v>42</v>
      </c>
      <c r="B2" s="13"/>
      <c r="C2" s="13"/>
      <c r="D2" s="13"/>
      <c r="E2" s="13"/>
      <c r="F2" s="12"/>
      <c r="G2" s="12"/>
      <c r="H2" s="12"/>
      <c r="I2" s="12"/>
      <c r="J2" s="12"/>
    </row>
    <row r="3" spans="2:3" s="9" customFormat="1" ht="11.25">
      <c r="B3" s="10"/>
      <c r="C3" s="10"/>
    </row>
    <row r="4" s="9" customFormat="1" ht="11.25"/>
    <row r="5" spans="4:5" s="9" customFormat="1" ht="11.25">
      <c r="D5" s="5" t="b">
        <f>_XLL.TREEDECISION(treeCalc_1!$F$2,14)</f>
        <v>0</v>
      </c>
      <c r="E5" s="2">
        <f>_XLL.TREEPROBABILITY(treeCalc_1!$F$2,14)</f>
        <v>0</v>
      </c>
    </row>
    <row r="6" spans="4:5" s="9" customFormat="1" ht="11.25">
      <c r="D6" s="4">
        <v>50</v>
      </c>
      <c r="E6" s="2">
        <f>_XLL.TREEVALUE(treeCalc_1!$F$2,14)</f>
        <v>50</v>
      </c>
    </row>
    <row r="7" spans="3:4" s="9" customFormat="1" ht="11.25">
      <c r="C7" s="8">
        <v>0.5</v>
      </c>
      <c r="D7" s="3" t="s">
        <v>29</v>
      </c>
    </row>
    <row r="8" spans="3:4" s="9" customFormat="1" ht="11.25">
      <c r="C8" s="4">
        <v>0</v>
      </c>
      <c r="D8" s="3">
        <f>_XLL.TREEVALUE(treeCalc_1!$F$2,12)</f>
        <v>22.5</v>
      </c>
    </row>
    <row r="9" spans="3:5" s="9" customFormat="1" ht="11.25">
      <c r="C9" s="4"/>
      <c r="D9" s="5" t="b">
        <f>_XLL.TREEDECISION(treeCalc_1!$F$2,15)</f>
        <v>1</v>
      </c>
      <c r="E9" s="2">
        <f>_XLL.TREEPROBABILITY(treeCalc_1!$F$2,15)</f>
        <v>0.5</v>
      </c>
    </row>
    <row r="10" spans="3:5" s="9" customFormat="1" ht="11.25">
      <c r="C10" s="4"/>
      <c r="D10" s="4">
        <v>22.5</v>
      </c>
      <c r="E10" s="2">
        <f>_XLL.TREEVALUE(treeCalc_1!$F$2,15)</f>
        <v>22.5</v>
      </c>
    </row>
    <row r="11" spans="3:5" s="9" customFormat="1" ht="11.25">
      <c r="C11" s="4"/>
      <c r="D11" s="6" t="b">
        <f>_XLL.TREEDECISION(treeCalc_1!$F$2,16)</f>
        <v>0</v>
      </c>
      <c r="E11" s="2">
        <f>_XLL.TREEPROBABILITY(treeCalc_1!$F$2,16)</f>
        <v>0</v>
      </c>
    </row>
    <row r="12" spans="3:5" s="9" customFormat="1" ht="11.25">
      <c r="C12" s="4"/>
      <c r="D12" s="4">
        <v>29.5</v>
      </c>
      <c r="E12" s="2">
        <f>_XLL.TREEVALUE(treeCalc_1!$F$2,16)</f>
        <v>29.5</v>
      </c>
    </row>
    <row r="13" spans="2:3" s="9" customFormat="1" ht="11.25">
      <c r="B13" s="5" t="b">
        <f>_XLL.TREEDECISION(treeCalc_1!$F$2,11)</f>
        <v>1</v>
      </c>
      <c r="C13" s="7" t="s">
        <v>30</v>
      </c>
    </row>
    <row r="14" spans="2:3" s="9" customFormat="1" ht="11.25">
      <c r="B14" s="4">
        <v>0</v>
      </c>
      <c r="C14" s="7">
        <f>_XLL.TREEVALUE(treeCalc_1!$F$2,11)</f>
        <v>11.25</v>
      </c>
    </row>
    <row r="15" spans="2:5" s="9" customFormat="1" ht="11.25">
      <c r="B15" s="4"/>
      <c r="C15" s="7"/>
      <c r="D15" s="5" t="b">
        <f>_XLL.TREEDECISION(treeCalc_1!$F$2,19)</f>
        <v>1</v>
      </c>
      <c r="E15" s="2">
        <f>_XLL.TREEPROBABILITY(treeCalc_1!$F$2,19)</f>
        <v>0.5</v>
      </c>
    </row>
    <row r="16" spans="2:5" s="9" customFormat="1" ht="11.25">
      <c r="B16" s="4"/>
      <c r="C16" s="7"/>
      <c r="D16" s="4">
        <v>0</v>
      </c>
      <c r="E16" s="2">
        <f>_XLL.TREEVALUE(treeCalc_1!$F$2,19)</f>
        <v>0</v>
      </c>
    </row>
    <row r="17" spans="2:4" s="9" customFormat="1" ht="11.25">
      <c r="B17" s="4"/>
      <c r="C17" s="8">
        <v>0.5</v>
      </c>
      <c r="D17" s="3" t="s">
        <v>29</v>
      </c>
    </row>
    <row r="18" spans="2:4" s="9" customFormat="1" ht="11.25">
      <c r="B18" s="4"/>
      <c r="C18" s="4">
        <v>0</v>
      </c>
      <c r="D18" s="3">
        <f>_XLL.TREEVALUE(treeCalc_1!$F$2,13)</f>
        <v>0</v>
      </c>
    </row>
    <row r="19" spans="2:5" s="9" customFormat="1" ht="11.25">
      <c r="B19" s="4"/>
      <c r="C19" s="4"/>
      <c r="D19" s="5" t="b">
        <f>_XLL.TREEDECISION(treeCalc_1!$F$2,18)</f>
        <v>0</v>
      </c>
      <c r="E19" s="2">
        <f>_XLL.TREEPROBABILITY(treeCalc_1!$F$2,18)</f>
        <v>0</v>
      </c>
    </row>
    <row r="20" spans="2:5" s="9" customFormat="1" ht="11.25">
      <c r="B20" s="4"/>
      <c r="C20" s="4"/>
      <c r="D20" s="4">
        <v>5</v>
      </c>
      <c r="E20" s="2">
        <f>_XLL.TREEVALUE(treeCalc_1!$F$2,18)</f>
        <v>5</v>
      </c>
    </row>
    <row r="21" spans="2:5" s="9" customFormat="1" ht="11.25">
      <c r="B21" s="4"/>
      <c r="C21" s="4"/>
      <c r="D21" s="6" t="b">
        <f>_XLL.TREEDECISION(treeCalc_1!$F$2,17)</f>
        <v>0</v>
      </c>
      <c r="E21" s="2">
        <f>_XLL.TREEPROBABILITY(treeCalc_1!$F$2,17)</f>
        <v>0</v>
      </c>
    </row>
    <row r="22" spans="2:5" s="9" customFormat="1" ht="11.25">
      <c r="B22" s="4"/>
      <c r="C22" s="4"/>
      <c r="D22" s="4">
        <v>2</v>
      </c>
      <c r="E22" s="2">
        <f>_XLL.TREEVALUE(treeCalc_1!$F$2,17)</f>
        <v>2</v>
      </c>
    </row>
    <row r="23" spans="3:4" s="9" customFormat="1" ht="11.25">
      <c r="C23" s="8">
        <v>0.5</v>
      </c>
      <c r="D23" s="2">
        <f>_XLL.TREEPROBABILITY(treeCalc_1!$F$2,5)</f>
        <v>0</v>
      </c>
    </row>
    <row r="24" spans="3:4" s="9" customFormat="1" ht="11.25">
      <c r="C24" s="4">
        <v>50</v>
      </c>
      <c r="D24" s="2">
        <f>_XLL.TREEVALUE(treeCalc_1!$F$2,5)</f>
        <v>50</v>
      </c>
    </row>
    <row r="25" spans="2:3" s="9" customFormat="1" ht="11.25">
      <c r="B25" s="5" t="b">
        <f>_XLL.TREEDECISION(treeCalc_1!$F$2,2)</f>
        <v>0</v>
      </c>
      <c r="C25" s="7" t="s">
        <v>30</v>
      </c>
    </row>
    <row r="26" spans="2:3" s="9" customFormat="1" ht="11.25">
      <c r="B26" s="4">
        <f>_XLL.RISKAUTOVARY(0,-10,10)</f>
        <v>0</v>
      </c>
      <c r="C26" s="7">
        <f>_XLL.TREEVALUE(treeCalc_1!$F$2,2)</f>
        <v>25</v>
      </c>
    </row>
    <row r="27" spans="2:4" s="9" customFormat="1" ht="11.25">
      <c r="B27" s="4"/>
      <c r="C27" s="8">
        <v>0.5</v>
      </c>
      <c r="D27" s="2">
        <f>_XLL.TREEPROBABILITY(treeCalc_1!$F$2,6)</f>
        <v>0</v>
      </c>
    </row>
    <row r="28" spans="2:4" s="9" customFormat="1" ht="11.25">
      <c r="B28" s="4"/>
      <c r="C28" s="4">
        <v>0</v>
      </c>
      <c r="D28" s="2">
        <f>_XLL.TREEVALUE(treeCalc_1!$F$2,6)</f>
        <v>0</v>
      </c>
    </row>
    <row r="29" s="9" customFormat="1" ht="11.25">
      <c r="B29" s="3" t="s">
        <v>29</v>
      </c>
    </row>
    <row r="30" s="9" customFormat="1" ht="11.25">
      <c r="B30" s="3">
        <f>_XLL.TREEVALUE(treeCalc_1!$F$2,1)</f>
        <v>11.25</v>
      </c>
    </row>
    <row r="31" spans="2:4" s="9" customFormat="1" ht="11.25">
      <c r="B31" s="3"/>
      <c r="C31" s="8">
        <v>0.5</v>
      </c>
      <c r="D31" s="2">
        <f>_XLL.TREEPROBABILITY(treeCalc_1!$F$2,7)</f>
        <v>0</v>
      </c>
    </row>
    <row r="32" spans="2:4" s="9" customFormat="1" ht="11.25">
      <c r="B32" s="3"/>
      <c r="C32" s="4">
        <v>22.5</v>
      </c>
      <c r="D32" s="2">
        <f>_XLL.TREEVALUE(treeCalc_1!$F$2,7)</f>
        <v>22.5</v>
      </c>
    </row>
    <row r="33" spans="2:3" s="9" customFormat="1" ht="11.25">
      <c r="B33" s="5" t="b">
        <f>_XLL.TREEDECISION(treeCalc_1!$F$2,3)</f>
        <v>0</v>
      </c>
      <c r="C33" s="7" t="s">
        <v>30</v>
      </c>
    </row>
    <row r="34" spans="2:3" s="9" customFormat="1" ht="11.25">
      <c r="B34" s="4">
        <f>_XLL.RISKAUTOVARY(0,-10,10)</f>
        <v>0</v>
      </c>
      <c r="C34" s="7">
        <f>_XLL.TREEVALUE(treeCalc_1!$F$2,3)</f>
        <v>13.75</v>
      </c>
    </row>
    <row r="35" spans="2:4" s="9" customFormat="1" ht="11.25">
      <c r="B35" s="4"/>
      <c r="C35" s="8">
        <v>0.5</v>
      </c>
      <c r="D35" s="2">
        <f>_XLL.TREEPROBABILITY(treeCalc_1!$F$2,8)</f>
        <v>0</v>
      </c>
    </row>
    <row r="36" spans="2:4" s="9" customFormat="1" ht="11.25">
      <c r="B36" s="4"/>
      <c r="C36" s="4">
        <v>5</v>
      </c>
      <c r="D36" s="2">
        <f>_XLL.TREEVALUE(treeCalc_1!$F$2,8)</f>
        <v>5</v>
      </c>
    </row>
    <row r="37" spans="2:4" s="9" customFormat="1" ht="11.25">
      <c r="B37" s="4"/>
      <c r="C37" s="8">
        <v>0.5</v>
      </c>
      <c r="D37" s="2">
        <f>_XLL.TREEPROBABILITY(treeCalc_1!$F$2,9)</f>
        <v>0</v>
      </c>
    </row>
    <row r="38" spans="2:4" s="9" customFormat="1" ht="11.25">
      <c r="B38" s="4"/>
      <c r="C38" s="4">
        <v>29.5</v>
      </c>
      <c r="D38" s="2">
        <f>_XLL.TREEVALUE(treeCalc_1!$F$2,9)</f>
        <v>29.5</v>
      </c>
    </row>
    <row r="39" spans="2:3" s="9" customFormat="1" ht="11.25">
      <c r="B39" s="6" t="b">
        <f>_XLL.TREEDECISION(treeCalc_1!$F$2,4)</f>
        <v>0</v>
      </c>
      <c r="C39" s="7" t="s">
        <v>30</v>
      </c>
    </row>
    <row r="40" spans="2:3" s="9" customFormat="1" ht="11.25">
      <c r="B40" s="4">
        <f>_XLL.RISKAUTOVARY(0,-10,10)</f>
        <v>0</v>
      </c>
      <c r="C40" s="7">
        <f>_XLL.TREEVALUE(treeCalc_1!$F$2,4)</f>
        <v>15.75</v>
      </c>
    </row>
    <row r="41" spans="2:4" s="9" customFormat="1" ht="11.25">
      <c r="B41" s="4"/>
      <c r="C41" s="8">
        <v>0.5</v>
      </c>
      <c r="D41" s="2">
        <f>_XLL.TREEPROBABILITY(treeCalc_1!$F$2,10)</f>
        <v>0</v>
      </c>
    </row>
    <row r="42" spans="2:4" s="9" customFormat="1" ht="11.25">
      <c r="B42" s="4"/>
      <c r="C42" s="4">
        <v>2</v>
      </c>
      <c r="D42" s="2">
        <f>_XLL.TREEVALUE(treeCalc_1!$F$2,10)</f>
        <v>2</v>
      </c>
    </row>
  </sheetData>
  <mergeCells count="3">
    <mergeCell ref="B3:C3"/>
    <mergeCell ref="A1:J1"/>
    <mergeCell ref="A2:J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55</v>
      </c>
      <c r="E1" t="s">
        <v>8</v>
      </c>
      <c r="F1">
        <v>2</v>
      </c>
    </row>
    <row r="2" spans="1:6" ht="12.75">
      <c r="A2" t="s">
        <v>6</v>
      </c>
      <c r="B2" t="e">
        <f>'part b'!#REF!</f>
        <v>#REF!</v>
      </c>
      <c r="E2" t="s">
        <v>9</v>
      </c>
      <c r="F2">
        <f>_XLL.PTREEEVALUATE($B$3,$L$11:$L$69,$J$11:$J$69,$K$11:$K$69,$N$11:$N$69,$G$11:$G$69)</f>
        <v>4633602</v>
      </c>
    </row>
    <row r="3" spans="1:2" ht="12.75">
      <c r="A3" t="s">
        <v>7</v>
      </c>
      <c r="B3" t="s">
        <v>59</v>
      </c>
    </row>
    <row r="4" spans="1:2" ht="12.75">
      <c r="A4" t="s">
        <v>10</v>
      </c>
      <c r="B4" t="s">
        <v>53</v>
      </c>
    </row>
    <row r="5" spans="1:2" ht="12.75">
      <c r="A5" t="s">
        <v>11</v>
      </c>
      <c r="B5">
        <v>0</v>
      </c>
    </row>
    <row r="6" ht="12.75">
      <c r="A6" t="s">
        <v>12</v>
      </c>
    </row>
    <row r="8" spans="1:2" ht="12.75">
      <c r="A8" t="s">
        <v>13</v>
      </c>
      <c r="B8">
        <v>59</v>
      </c>
    </row>
    <row r="10" spans="1:15" ht="12.7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24</v>
      </c>
      <c r="L10" t="s">
        <v>7</v>
      </c>
      <c r="M10" t="s">
        <v>25</v>
      </c>
      <c r="N10" t="s">
        <v>26</v>
      </c>
      <c r="O10" t="s">
        <v>27</v>
      </c>
    </row>
    <row r="11" spans="1:15" ht="12.75">
      <c r="A11">
        <f>'part b'!$B$83</f>
        <v>13741.44375</v>
      </c>
      <c r="B11" t="str">
        <f>B1</f>
        <v>Problem 12.13 b</v>
      </c>
      <c r="C11">
        <v>0</v>
      </c>
      <c r="J11">
        <f>'part b'!$A$83</f>
        <v>0</v>
      </c>
      <c r="K11">
        <f>'part b'!$A$82</f>
        <v>0</v>
      </c>
      <c r="L11" t="s">
        <v>86</v>
      </c>
      <c r="M11">
        <v>0</v>
      </c>
      <c r="O11" t="str">
        <f>'part b'!$B$82</f>
        <v>Decision</v>
      </c>
    </row>
    <row r="12" spans="1:13" ht="12.75">
      <c r="A12">
        <f>'part b'!$F$47</f>
        <v>15750</v>
      </c>
      <c r="B12" t="s">
        <v>50</v>
      </c>
      <c r="C12">
        <v>0</v>
      </c>
      <c r="I12" t="s">
        <v>28</v>
      </c>
      <c r="J12">
        <f>'part b'!$E$47</f>
        <v>15750</v>
      </c>
      <c r="L12" t="s">
        <v>75</v>
      </c>
      <c r="M12">
        <v>0</v>
      </c>
    </row>
    <row r="13" spans="1:13" ht="12.75">
      <c r="A13">
        <f>'part b'!$F$73</f>
        <v>15750</v>
      </c>
      <c r="B13" t="s">
        <v>50</v>
      </c>
      <c r="C13">
        <v>0</v>
      </c>
      <c r="I13" t="s">
        <v>28</v>
      </c>
      <c r="J13">
        <f>'part b'!$E$73</f>
        <v>15750</v>
      </c>
      <c r="L13" t="s">
        <v>78</v>
      </c>
      <c r="M13">
        <v>0</v>
      </c>
    </row>
    <row r="14" spans="1:13" ht="12.75">
      <c r="A14">
        <f>'part b'!$F$81</f>
        <v>16875</v>
      </c>
      <c r="B14" t="s">
        <v>50</v>
      </c>
      <c r="C14">
        <v>0</v>
      </c>
      <c r="I14" t="s">
        <v>28</v>
      </c>
      <c r="J14">
        <f>'part b'!$E$81</f>
        <v>16875</v>
      </c>
      <c r="L14" t="s">
        <v>95</v>
      </c>
      <c r="M14">
        <v>0</v>
      </c>
    </row>
    <row r="15" spans="1:13" ht="12.75">
      <c r="A15">
        <f>'part b'!$F$45</f>
        <v>13750</v>
      </c>
      <c r="B15" t="s">
        <v>49</v>
      </c>
      <c r="C15">
        <v>0</v>
      </c>
      <c r="I15" t="s">
        <v>28</v>
      </c>
      <c r="J15">
        <f>'part b'!$E$45</f>
        <v>13750</v>
      </c>
      <c r="L15" t="s">
        <v>75</v>
      </c>
      <c r="M15">
        <v>0</v>
      </c>
    </row>
    <row r="16" spans="1:13" ht="12.75">
      <c r="A16">
        <f>'part b'!$F$79</f>
        <v>14875</v>
      </c>
      <c r="B16" t="s">
        <v>49</v>
      </c>
      <c r="C16">
        <v>0</v>
      </c>
      <c r="I16" t="s">
        <v>28</v>
      </c>
      <c r="J16">
        <f>'part b'!$E$79</f>
        <v>14875</v>
      </c>
      <c r="L16" t="s">
        <v>95</v>
      </c>
      <c r="M16">
        <v>0</v>
      </c>
    </row>
    <row r="17" spans="1:13" ht="12.75">
      <c r="A17">
        <f>'part b'!$F$71</f>
        <v>14875</v>
      </c>
      <c r="B17" t="s">
        <v>49</v>
      </c>
      <c r="C17">
        <v>0</v>
      </c>
      <c r="I17" t="s">
        <v>28</v>
      </c>
      <c r="J17">
        <f>'part b'!$E$71</f>
        <v>14875</v>
      </c>
      <c r="L17" t="s">
        <v>78</v>
      </c>
      <c r="M17">
        <v>0</v>
      </c>
    </row>
    <row r="18" spans="1:13" ht="12.75">
      <c r="A18">
        <f>'part b'!$F$19</f>
        <v>15750</v>
      </c>
      <c r="B18" t="s">
        <v>50</v>
      </c>
      <c r="C18">
        <v>0</v>
      </c>
      <c r="I18" t="s">
        <v>28</v>
      </c>
      <c r="J18">
        <f>'part b'!$E$19</f>
        <v>15750</v>
      </c>
      <c r="L18" t="s">
        <v>72</v>
      </c>
      <c r="M18">
        <v>0</v>
      </c>
    </row>
    <row r="19" spans="1:13" ht="12.75">
      <c r="A19">
        <f>'part b'!$F$41</f>
        <v>25000</v>
      </c>
      <c r="B19" t="s">
        <v>2</v>
      </c>
      <c r="C19">
        <v>0</v>
      </c>
      <c r="I19" t="s">
        <v>28</v>
      </c>
      <c r="J19">
        <f>'part b'!$E$41</f>
        <v>25000</v>
      </c>
      <c r="L19" t="s">
        <v>75</v>
      </c>
      <c r="M19">
        <v>0</v>
      </c>
    </row>
    <row r="20" spans="1:13" ht="12.75">
      <c r="A20">
        <f>'part b'!$F$75</f>
        <v>25000</v>
      </c>
      <c r="B20" t="s">
        <v>2</v>
      </c>
      <c r="C20">
        <v>0</v>
      </c>
      <c r="I20" t="s">
        <v>28</v>
      </c>
      <c r="J20">
        <f>'part b'!$E$75</f>
        <v>25000</v>
      </c>
      <c r="L20" t="s">
        <v>95</v>
      </c>
      <c r="M20">
        <v>0</v>
      </c>
    </row>
    <row r="21" spans="1:15" ht="12.75">
      <c r="A21">
        <f>'part b'!$C$29</f>
        <v>13741.44375</v>
      </c>
      <c r="B21" t="s">
        <v>60</v>
      </c>
      <c r="C21">
        <v>0</v>
      </c>
      <c r="I21" t="s">
        <v>28</v>
      </c>
      <c r="J21">
        <f>'part b'!$B$29</f>
        <v>0</v>
      </c>
      <c r="L21" t="s">
        <v>66</v>
      </c>
      <c r="M21">
        <v>0</v>
      </c>
      <c r="O21" t="str">
        <f>'part b'!$C$28</f>
        <v>Burner Loss</v>
      </c>
    </row>
    <row r="22" spans="1:13" ht="12.75">
      <c r="A22">
        <f>'part b'!$F$17</f>
        <v>12625</v>
      </c>
      <c r="B22" t="s">
        <v>49</v>
      </c>
      <c r="C22">
        <v>0</v>
      </c>
      <c r="I22" t="s">
        <v>28</v>
      </c>
      <c r="J22">
        <f>'part b'!$E$17</f>
        <v>12625</v>
      </c>
      <c r="L22" t="s">
        <v>72</v>
      </c>
      <c r="M22">
        <v>0</v>
      </c>
    </row>
    <row r="24" spans="1:13" ht="12.75">
      <c r="A24">
        <f>'part b'!$F$55</f>
        <v>16875</v>
      </c>
      <c r="B24" t="s">
        <v>50</v>
      </c>
      <c r="C24">
        <v>0</v>
      </c>
      <c r="I24" t="s">
        <v>28</v>
      </c>
      <c r="J24">
        <f>'part b'!$E$55</f>
        <v>16875</v>
      </c>
      <c r="L24" t="s">
        <v>76</v>
      </c>
      <c r="M24">
        <v>0</v>
      </c>
    </row>
    <row r="25" spans="1:13" ht="12.75">
      <c r="A25">
        <f>'part b'!$F$13</f>
        <v>25000</v>
      </c>
      <c r="B25" t="s">
        <v>2</v>
      </c>
      <c r="C25">
        <v>0</v>
      </c>
      <c r="I25" t="s">
        <v>28</v>
      </c>
      <c r="J25">
        <f>'part b'!$E$13</f>
        <v>25000</v>
      </c>
      <c r="L25" t="s">
        <v>72</v>
      </c>
      <c r="M25">
        <v>0</v>
      </c>
    </row>
    <row r="26" spans="1:13" ht="12.75">
      <c r="A26">
        <f>'part b'!$F$67</f>
        <v>25000</v>
      </c>
      <c r="B26" t="s">
        <v>2</v>
      </c>
      <c r="C26">
        <v>0</v>
      </c>
      <c r="I26" t="s">
        <v>28</v>
      </c>
      <c r="J26">
        <f>'part b'!$E$67</f>
        <v>25000</v>
      </c>
      <c r="L26" t="s">
        <v>78</v>
      </c>
      <c r="M26">
        <v>0</v>
      </c>
    </row>
    <row r="28" spans="1:15" ht="12.75">
      <c r="A28">
        <f>'part b'!$D$65</f>
        <v>14828.75</v>
      </c>
      <c r="B28" t="s">
        <v>63</v>
      </c>
      <c r="C28">
        <v>0</v>
      </c>
      <c r="I28" t="s">
        <v>28</v>
      </c>
      <c r="J28">
        <f>'part b'!$C$65</f>
        <v>0</v>
      </c>
      <c r="K28">
        <f>'part b'!$C$64</f>
        <v>0.185</v>
      </c>
      <c r="L28" t="s">
        <v>69</v>
      </c>
      <c r="M28">
        <v>0</v>
      </c>
      <c r="O28" t="str">
        <f>'part b'!$D$64</f>
        <v>Sprinkler Loss</v>
      </c>
    </row>
    <row r="29" spans="1:15" ht="12.75">
      <c r="A29">
        <f>'part b'!$D$39</f>
        <v>13750</v>
      </c>
      <c r="B29" t="s">
        <v>62</v>
      </c>
      <c r="C29">
        <v>0</v>
      </c>
      <c r="I29" t="s">
        <v>28</v>
      </c>
      <c r="J29">
        <f>'part b'!$C$39</f>
        <v>0</v>
      </c>
      <c r="K29">
        <f>'part b'!$C$38</f>
        <v>0.63</v>
      </c>
      <c r="L29" t="s">
        <v>68</v>
      </c>
      <c r="M29">
        <v>0</v>
      </c>
      <c r="O29" t="str">
        <f>'part b'!$D$38</f>
        <v>Sprinkler Loss</v>
      </c>
    </row>
    <row r="30" spans="1:15" ht="12.75">
      <c r="A30">
        <f>'part b'!$D$11</f>
        <v>12625</v>
      </c>
      <c r="B30" t="s">
        <v>61</v>
      </c>
      <c r="C30">
        <v>0</v>
      </c>
      <c r="I30" t="s">
        <v>28</v>
      </c>
      <c r="J30">
        <f>'part b'!$C$11</f>
        <v>0</v>
      </c>
      <c r="K30">
        <f>'part b'!$C$10</f>
        <v>0.185</v>
      </c>
      <c r="L30" t="s">
        <v>67</v>
      </c>
      <c r="M30">
        <v>0</v>
      </c>
      <c r="O30" t="str">
        <f>'part b'!$D$10</f>
        <v>Sprinkler Loss</v>
      </c>
    </row>
    <row r="31" spans="1:15" ht="12.75">
      <c r="A31">
        <f>'part b'!$E$23</f>
        <v>12625</v>
      </c>
      <c r="B31" t="s">
        <v>63</v>
      </c>
      <c r="C31">
        <v>0</v>
      </c>
      <c r="I31" t="s">
        <v>28</v>
      </c>
      <c r="J31">
        <f>'part b'!$D$23</f>
        <v>0</v>
      </c>
      <c r="K31">
        <f>'part b'!$D$22</f>
        <v>0.185</v>
      </c>
      <c r="L31" t="s">
        <v>88</v>
      </c>
      <c r="M31">
        <v>0</v>
      </c>
      <c r="O31" t="str">
        <f>'part b'!$E$22</f>
        <v>Decision</v>
      </c>
    </row>
    <row r="32" spans="1:15" ht="12.75">
      <c r="A32">
        <f>'part b'!$E$15</f>
        <v>12625</v>
      </c>
      <c r="B32" t="s">
        <v>62</v>
      </c>
      <c r="C32">
        <v>0</v>
      </c>
      <c r="I32" t="s">
        <v>28</v>
      </c>
      <c r="J32">
        <f>'part b'!$D$15</f>
        <v>0</v>
      </c>
      <c r="K32">
        <f>'part b'!$D$14</f>
        <v>0.63</v>
      </c>
      <c r="L32" t="s">
        <v>87</v>
      </c>
      <c r="M32">
        <v>0</v>
      </c>
      <c r="O32" t="str">
        <f>'part b'!$E$14</f>
        <v>Decision</v>
      </c>
    </row>
    <row r="33" spans="1:15" ht="12.75">
      <c r="A33">
        <f>'part b'!$E$5</f>
        <v>12625</v>
      </c>
      <c r="B33" t="s">
        <v>61</v>
      </c>
      <c r="C33">
        <v>0</v>
      </c>
      <c r="I33" t="s">
        <v>28</v>
      </c>
      <c r="J33">
        <f>'part b'!$D$5</f>
        <v>0</v>
      </c>
      <c r="K33">
        <f>'part b'!$D$4</f>
        <v>0.185</v>
      </c>
      <c r="L33" t="s">
        <v>71</v>
      </c>
      <c r="M33">
        <v>0</v>
      </c>
      <c r="O33" t="str">
        <f>'part b'!$E$4</f>
        <v>Decision</v>
      </c>
    </row>
    <row r="34" spans="1:15" ht="12.75">
      <c r="A34">
        <f>'part b'!$E$51</f>
        <v>13750</v>
      </c>
      <c r="B34" t="s">
        <v>63</v>
      </c>
      <c r="C34">
        <v>0</v>
      </c>
      <c r="I34" t="s">
        <v>28</v>
      </c>
      <c r="J34">
        <f>'part b'!$D$51</f>
        <v>0</v>
      </c>
      <c r="K34">
        <f>'part b'!$D$50</f>
        <v>0.185</v>
      </c>
      <c r="L34" t="s">
        <v>91</v>
      </c>
      <c r="M34">
        <v>0</v>
      </c>
      <c r="O34" t="str">
        <f>'part b'!$E$50</f>
        <v>Decision</v>
      </c>
    </row>
    <row r="35" spans="1:15" ht="12.75">
      <c r="A35">
        <f>'part b'!$E$43</f>
        <v>13750</v>
      </c>
      <c r="B35" t="s">
        <v>62</v>
      </c>
      <c r="C35">
        <v>0</v>
      </c>
      <c r="I35" t="s">
        <v>28</v>
      </c>
      <c r="J35">
        <f>'part b'!$D$43</f>
        <v>0</v>
      </c>
      <c r="K35">
        <f>'part b'!$D$42</f>
        <v>0.63</v>
      </c>
      <c r="L35" t="s">
        <v>90</v>
      </c>
      <c r="M35">
        <v>0</v>
      </c>
      <c r="O35" t="str">
        <f>'part b'!$E$42</f>
        <v>Decision</v>
      </c>
    </row>
    <row r="36" spans="1:15" ht="12.75">
      <c r="A36">
        <f>'part b'!$E$33</f>
        <v>13750</v>
      </c>
      <c r="B36" t="s">
        <v>61</v>
      </c>
      <c r="C36">
        <v>0</v>
      </c>
      <c r="I36" t="s">
        <v>28</v>
      </c>
      <c r="J36">
        <f>'part b'!$D$33</f>
        <v>0</v>
      </c>
      <c r="K36">
        <f>'part b'!$D$32</f>
        <v>0.185</v>
      </c>
      <c r="L36" t="s">
        <v>89</v>
      </c>
      <c r="M36">
        <v>0</v>
      </c>
      <c r="O36" t="str">
        <f>'part b'!$E$32</f>
        <v>Decision</v>
      </c>
    </row>
    <row r="37" spans="1:15" ht="12.75">
      <c r="A37">
        <f>'part b'!$E$77</f>
        <v>14875</v>
      </c>
      <c r="B37" t="s">
        <v>63</v>
      </c>
      <c r="C37">
        <v>0</v>
      </c>
      <c r="I37" t="s">
        <v>28</v>
      </c>
      <c r="J37">
        <f>'part b'!$D$77</f>
        <v>0</v>
      </c>
      <c r="K37">
        <f>'part b'!$D$76</f>
        <v>0.185</v>
      </c>
      <c r="L37" t="s">
        <v>96</v>
      </c>
      <c r="M37">
        <v>0</v>
      </c>
      <c r="O37" t="str">
        <f>'part b'!$E$76</f>
        <v>Decision</v>
      </c>
    </row>
    <row r="38" spans="1:15" ht="12.75">
      <c r="A38">
        <f>'part b'!$E$69</f>
        <v>14875</v>
      </c>
      <c r="B38" t="s">
        <v>62</v>
      </c>
      <c r="C38">
        <v>0</v>
      </c>
      <c r="I38" t="s">
        <v>28</v>
      </c>
      <c r="J38">
        <f>'part b'!$D$69</f>
        <v>0</v>
      </c>
      <c r="K38">
        <f>'part b'!$D$68</f>
        <v>0.63</v>
      </c>
      <c r="L38" t="s">
        <v>93</v>
      </c>
      <c r="M38">
        <v>0</v>
      </c>
      <c r="O38" t="str">
        <f>'part b'!$E$68</f>
        <v>Decision</v>
      </c>
    </row>
    <row r="39" spans="1:15" ht="12.75">
      <c r="A39">
        <f>'part b'!$E$59</f>
        <v>14625</v>
      </c>
      <c r="B39" t="s">
        <v>61</v>
      </c>
      <c r="C39">
        <v>0</v>
      </c>
      <c r="I39" t="s">
        <v>28</v>
      </c>
      <c r="J39">
        <f>'part b'!$D$59</f>
        <v>0</v>
      </c>
      <c r="K39">
        <f>'part b'!$D$58</f>
        <v>0.185</v>
      </c>
      <c r="L39" t="s">
        <v>92</v>
      </c>
      <c r="M39">
        <v>0</v>
      </c>
      <c r="O39" t="str">
        <f>'part b'!$E$58</f>
        <v>Decision</v>
      </c>
    </row>
    <row r="40" spans="1:13" ht="12.75">
      <c r="A40">
        <f>'part b'!$F$3</f>
        <v>25000</v>
      </c>
      <c r="B40" t="s">
        <v>2</v>
      </c>
      <c r="C40">
        <v>0</v>
      </c>
      <c r="I40" t="s">
        <v>28</v>
      </c>
      <c r="J40">
        <f>'part b'!$E$3</f>
        <v>25000</v>
      </c>
      <c r="L40" t="s">
        <v>70</v>
      </c>
      <c r="M40">
        <v>0</v>
      </c>
    </row>
    <row r="41" spans="1:13" ht="12.75">
      <c r="A41">
        <f>'part b'!$F$7</f>
        <v>12625</v>
      </c>
      <c r="B41" t="s">
        <v>49</v>
      </c>
      <c r="C41">
        <v>0</v>
      </c>
      <c r="I41" t="s">
        <v>28</v>
      </c>
      <c r="J41">
        <f>'part b'!$E$7</f>
        <v>12625</v>
      </c>
      <c r="L41" t="s">
        <v>70</v>
      </c>
      <c r="M41">
        <v>0</v>
      </c>
    </row>
    <row r="42" spans="1:13" ht="12.75">
      <c r="A42">
        <f>'part b'!$F$9</f>
        <v>14625</v>
      </c>
      <c r="B42" t="s">
        <v>50</v>
      </c>
      <c r="C42">
        <v>0</v>
      </c>
      <c r="I42" t="s">
        <v>28</v>
      </c>
      <c r="J42">
        <f>'part b'!$E$9</f>
        <v>14625</v>
      </c>
      <c r="L42" t="s">
        <v>70</v>
      </c>
      <c r="M42">
        <v>0</v>
      </c>
    </row>
    <row r="43" spans="1:13" ht="12.75">
      <c r="A43">
        <f>'part b'!$F$27</f>
        <v>16875</v>
      </c>
      <c r="B43" t="s">
        <v>50</v>
      </c>
      <c r="C43">
        <v>0</v>
      </c>
      <c r="I43" t="s">
        <v>28</v>
      </c>
      <c r="J43">
        <f>'part b'!$E$27</f>
        <v>16875</v>
      </c>
      <c r="L43" t="s">
        <v>73</v>
      </c>
      <c r="M43">
        <v>0</v>
      </c>
    </row>
    <row r="44" spans="1:13" ht="12.75">
      <c r="A44">
        <f>'part b'!$F$53</f>
        <v>13750</v>
      </c>
      <c r="B44" t="s">
        <v>49</v>
      </c>
      <c r="C44">
        <v>0</v>
      </c>
      <c r="I44" t="s">
        <v>28</v>
      </c>
      <c r="J44">
        <f>'part b'!$E$53</f>
        <v>13750</v>
      </c>
      <c r="L44" t="s">
        <v>76</v>
      </c>
      <c r="M44">
        <v>0</v>
      </c>
    </row>
    <row r="46" spans="1:13" ht="12.75">
      <c r="A46">
        <f>'part b'!$F$25</f>
        <v>12625</v>
      </c>
      <c r="B46" t="s">
        <v>49</v>
      </c>
      <c r="C46">
        <v>0</v>
      </c>
      <c r="I46" t="s">
        <v>28</v>
      </c>
      <c r="J46">
        <f>'part b'!$E$25</f>
        <v>12625</v>
      </c>
      <c r="L46" t="s">
        <v>73</v>
      </c>
      <c r="M46">
        <v>0</v>
      </c>
    </row>
    <row r="48" spans="1:13" ht="12.75">
      <c r="A48">
        <f>'part b'!$F$49</f>
        <v>25000</v>
      </c>
      <c r="B48" t="s">
        <v>2</v>
      </c>
      <c r="C48">
        <v>0</v>
      </c>
      <c r="I48" t="s">
        <v>28</v>
      </c>
      <c r="J48">
        <f>'part b'!$E$49</f>
        <v>25000</v>
      </c>
      <c r="L48" t="s">
        <v>76</v>
      </c>
      <c r="M48">
        <v>0</v>
      </c>
    </row>
    <row r="49" spans="1:13" ht="12.75">
      <c r="A49">
        <f>'part b'!$F$21</f>
        <v>25000</v>
      </c>
      <c r="B49" t="s">
        <v>2</v>
      </c>
      <c r="C49">
        <v>0</v>
      </c>
      <c r="I49" t="s">
        <v>28</v>
      </c>
      <c r="J49">
        <f>'part b'!$E$21</f>
        <v>25000</v>
      </c>
      <c r="L49" t="s">
        <v>73</v>
      </c>
      <c r="M49">
        <v>0</v>
      </c>
    </row>
    <row r="52" spans="1:13" ht="12.75">
      <c r="A52">
        <f>'part b'!$F$37</f>
        <v>14625</v>
      </c>
      <c r="B52" t="s">
        <v>50</v>
      </c>
      <c r="C52">
        <v>0</v>
      </c>
      <c r="I52" t="s">
        <v>28</v>
      </c>
      <c r="J52">
        <f>'part b'!$E$37</f>
        <v>14625</v>
      </c>
      <c r="L52" t="s">
        <v>74</v>
      </c>
      <c r="M52">
        <v>0</v>
      </c>
    </row>
    <row r="55" spans="1:13" ht="12.75">
      <c r="A55">
        <f>'part b'!$F$35</f>
        <v>13750</v>
      </c>
      <c r="B55" t="s">
        <v>49</v>
      </c>
      <c r="C55">
        <v>0</v>
      </c>
      <c r="I55" t="s">
        <v>28</v>
      </c>
      <c r="J55">
        <f>'part b'!$E$35</f>
        <v>13750</v>
      </c>
      <c r="L55" t="s">
        <v>74</v>
      </c>
      <c r="M55">
        <v>0</v>
      </c>
    </row>
    <row r="58" spans="1:13" ht="12.75">
      <c r="A58">
        <f>'part b'!$F$31</f>
        <v>25000</v>
      </c>
      <c r="B58" t="s">
        <v>2</v>
      </c>
      <c r="C58">
        <v>0</v>
      </c>
      <c r="I58" t="s">
        <v>28</v>
      </c>
      <c r="J58">
        <f>'part b'!$E$31</f>
        <v>25000</v>
      </c>
      <c r="L58" t="s">
        <v>74</v>
      </c>
      <c r="M58">
        <v>0</v>
      </c>
    </row>
    <row r="61" spans="1:13" ht="12.75">
      <c r="A61">
        <f>'part b'!$F$63</f>
        <v>14625</v>
      </c>
      <c r="B61" t="s">
        <v>50</v>
      </c>
      <c r="C61">
        <v>0</v>
      </c>
      <c r="I61" t="s">
        <v>28</v>
      </c>
      <c r="J61">
        <f>'part b'!$E$63</f>
        <v>14625</v>
      </c>
      <c r="L61" t="s">
        <v>77</v>
      </c>
      <c r="M61">
        <v>0</v>
      </c>
    </row>
    <row r="64" spans="1:13" ht="12.75">
      <c r="A64">
        <f>'part b'!$F$61</f>
        <v>14875</v>
      </c>
      <c r="B64" t="s">
        <v>49</v>
      </c>
      <c r="C64">
        <v>0</v>
      </c>
      <c r="I64" t="s">
        <v>28</v>
      </c>
      <c r="J64">
        <f>'part b'!$E$61</f>
        <v>14875</v>
      </c>
      <c r="L64" t="s">
        <v>77</v>
      </c>
      <c r="M64">
        <v>0</v>
      </c>
    </row>
    <row r="67" spans="1:13" ht="12.75">
      <c r="A67">
        <f>'part b'!$F$57</f>
        <v>25000</v>
      </c>
      <c r="B67" t="s">
        <v>2</v>
      </c>
      <c r="C67">
        <v>0</v>
      </c>
      <c r="I67" t="s">
        <v>28</v>
      </c>
      <c r="J67">
        <f>'part b'!$E$57</f>
        <v>25000</v>
      </c>
      <c r="L67" t="s">
        <v>77</v>
      </c>
      <c r="M67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79</v>
      </c>
      <c r="E1" t="s">
        <v>8</v>
      </c>
      <c r="F1">
        <v>2</v>
      </c>
    </row>
    <row r="2" spans="1:6" ht="12.75">
      <c r="A2" t="s">
        <v>6</v>
      </c>
      <c r="B2" t="e">
        <f>'part b- no info'!#REF!</f>
        <v>#REF!</v>
      </c>
      <c r="E2" t="s">
        <v>9</v>
      </c>
      <c r="F2">
        <f>_XLL.PTREEEVALUATE($B$3,$L$11:$L$66,$J$11:$J$66,$K$11:$K$66,$N$11:$N$66,$G$11:$G$66)</f>
        <v>4761603</v>
      </c>
    </row>
    <row r="3" spans="1:2" ht="12.75">
      <c r="A3" t="s">
        <v>7</v>
      </c>
      <c r="B3" t="s">
        <v>94</v>
      </c>
    </row>
    <row r="4" spans="1:2" ht="12.75">
      <c r="A4" t="s">
        <v>10</v>
      </c>
      <c r="B4" t="s">
        <v>53</v>
      </c>
    </row>
    <row r="5" spans="1:2" ht="12.75">
      <c r="A5" t="s">
        <v>11</v>
      </c>
      <c r="B5">
        <v>0</v>
      </c>
    </row>
    <row r="6" ht="12.75">
      <c r="A6" t="s">
        <v>12</v>
      </c>
    </row>
    <row r="8" spans="1:2" ht="12.75">
      <c r="A8" t="s">
        <v>13</v>
      </c>
      <c r="B8">
        <v>56</v>
      </c>
    </row>
    <row r="10" spans="1:15" ht="12.7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24</v>
      </c>
      <c r="L10" t="s">
        <v>7</v>
      </c>
      <c r="M10" t="s">
        <v>25</v>
      </c>
      <c r="N10" t="s">
        <v>26</v>
      </c>
      <c r="O10" t="s">
        <v>27</v>
      </c>
    </row>
    <row r="11" spans="1:15" ht="12.75">
      <c r="A11">
        <f>'part b- no info'!$B$9</f>
        <v>13750</v>
      </c>
      <c r="B11" t="str">
        <f>B1</f>
        <v>part b - no info</v>
      </c>
      <c r="C11">
        <v>0</v>
      </c>
      <c r="J11">
        <f>'part b- no info'!$A$9</f>
        <v>0</v>
      </c>
      <c r="K11">
        <f>'part b- no info'!$A$8</f>
        <v>0</v>
      </c>
      <c r="L11" t="s">
        <v>85</v>
      </c>
      <c r="M11">
        <v>0</v>
      </c>
      <c r="O11" t="str">
        <f>'part b- no info'!$B$8</f>
        <v>Decision</v>
      </c>
    </row>
    <row r="12" spans="1:15" ht="12.75">
      <c r="A12">
        <f>'part b- no info'!$C$31</f>
        <v>15750</v>
      </c>
      <c r="B12" t="s">
        <v>4</v>
      </c>
      <c r="C12">
        <v>0</v>
      </c>
      <c r="I12" t="s">
        <v>28</v>
      </c>
      <c r="J12">
        <f>'part b- no info'!$B$31</f>
        <v>0</v>
      </c>
      <c r="L12" t="s">
        <v>56</v>
      </c>
      <c r="M12">
        <v>0</v>
      </c>
      <c r="O12" t="str">
        <f>'part b- no info'!$C$30</f>
        <v>Chance</v>
      </c>
    </row>
    <row r="13" spans="1:13" ht="12.75">
      <c r="A13">
        <f>'part b- no info'!$D$33</f>
        <v>2000</v>
      </c>
      <c r="B13" t="s">
        <v>1</v>
      </c>
      <c r="C13">
        <v>0</v>
      </c>
      <c r="I13" t="s">
        <v>28</v>
      </c>
      <c r="J13">
        <f>'part b- no info'!$C$33</f>
        <v>2000</v>
      </c>
      <c r="K13">
        <f>'part b- no info'!$C$32</f>
        <v>0.5</v>
      </c>
      <c r="L13" t="s">
        <v>31</v>
      </c>
      <c r="M13">
        <v>0</v>
      </c>
    </row>
    <row r="14" spans="1:15" ht="12.75">
      <c r="A14">
        <f>'part b- no info'!$D$25</f>
        <v>29500</v>
      </c>
      <c r="B14" t="s">
        <v>33</v>
      </c>
      <c r="C14">
        <v>0</v>
      </c>
      <c r="I14" t="s">
        <v>28</v>
      </c>
      <c r="J14">
        <f>'part b- no info'!$C$25</f>
        <v>0</v>
      </c>
      <c r="K14">
        <f>'part b- no info'!$C$24</f>
        <v>0.5</v>
      </c>
      <c r="L14" t="s">
        <v>80</v>
      </c>
      <c r="M14">
        <v>0</v>
      </c>
      <c r="O14" t="str">
        <f>'part b- no info'!$D$24</f>
        <v>Sprinkler Loss</v>
      </c>
    </row>
    <row r="15" spans="1:13" ht="12.75">
      <c r="A15">
        <f>'part b- no info'!$E$29</f>
        <v>31750</v>
      </c>
      <c r="B15" t="s">
        <v>63</v>
      </c>
      <c r="C15">
        <v>0</v>
      </c>
      <c r="H15" t="s">
        <v>28</v>
      </c>
      <c r="I15" t="s">
        <v>28</v>
      </c>
      <c r="J15">
        <f>'part b- no info'!$D$29</f>
        <v>31750</v>
      </c>
      <c r="K15">
        <f>'part b- no info'!$D$28</f>
        <v>0.185</v>
      </c>
      <c r="L15" t="s">
        <v>36</v>
      </c>
      <c r="M15">
        <v>0</v>
      </c>
    </row>
    <row r="16" spans="1:13" ht="12.75">
      <c r="A16">
        <f>'part b- no info'!$E$27</f>
        <v>29500</v>
      </c>
      <c r="B16" t="s">
        <v>62</v>
      </c>
      <c r="C16">
        <v>0</v>
      </c>
      <c r="H16" t="s">
        <v>28</v>
      </c>
      <c r="I16" t="s">
        <v>28</v>
      </c>
      <c r="J16">
        <f>'part b- no info'!$D$27</f>
        <v>29500</v>
      </c>
      <c r="K16">
        <f>'part b- no info'!$D$26</f>
        <v>0.63</v>
      </c>
      <c r="L16" t="s">
        <v>36</v>
      </c>
      <c r="M16">
        <v>0</v>
      </c>
    </row>
    <row r="17" spans="1:13" ht="12.75">
      <c r="A17">
        <f>'part b- no info'!$E$23</f>
        <v>27250</v>
      </c>
      <c r="B17" t="s">
        <v>61</v>
      </c>
      <c r="C17">
        <v>0</v>
      </c>
      <c r="H17" t="s">
        <v>28</v>
      </c>
      <c r="I17" t="s">
        <v>28</v>
      </c>
      <c r="J17">
        <f>'part b- no info'!$D$23</f>
        <v>27250</v>
      </c>
      <c r="K17">
        <f>'part b- no info'!$D$22</f>
        <v>0.185</v>
      </c>
      <c r="L17" t="s">
        <v>36</v>
      </c>
      <c r="M17">
        <v>0</v>
      </c>
    </row>
    <row r="18" spans="1:15" ht="12.75">
      <c r="A18">
        <f>'part b- no info'!$C$19</f>
        <v>13750</v>
      </c>
      <c r="B18" t="s">
        <v>3</v>
      </c>
      <c r="C18">
        <v>0</v>
      </c>
      <c r="I18" t="s">
        <v>28</v>
      </c>
      <c r="J18">
        <f>'part b- no info'!$B$19</f>
        <v>0</v>
      </c>
      <c r="L18" t="s">
        <v>57</v>
      </c>
      <c r="M18">
        <v>0</v>
      </c>
      <c r="O18" t="str">
        <f>'part b- no info'!$C$18</f>
        <v>Chance</v>
      </c>
    </row>
    <row r="19" spans="1:13" ht="12.75">
      <c r="A19">
        <f>'part b- no info'!$D$21</f>
        <v>5000</v>
      </c>
      <c r="B19" t="s">
        <v>1</v>
      </c>
      <c r="C19">
        <v>0</v>
      </c>
      <c r="I19" t="s">
        <v>28</v>
      </c>
      <c r="J19">
        <f>'part b- no info'!$C$21</f>
        <v>5000</v>
      </c>
      <c r="K19">
        <f>'part b- no info'!$C$20</f>
        <v>0.5</v>
      </c>
      <c r="L19" t="s">
        <v>58</v>
      </c>
      <c r="M19">
        <v>0</v>
      </c>
    </row>
    <row r="20" spans="1:15" ht="12.75">
      <c r="A20">
        <f>'part b- no info'!$D$13</f>
        <v>22500</v>
      </c>
      <c r="B20" t="s">
        <v>33</v>
      </c>
      <c r="C20">
        <v>0</v>
      </c>
      <c r="I20" t="s">
        <v>28</v>
      </c>
      <c r="J20">
        <f>'part b- no info'!$C$13</f>
        <v>0</v>
      </c>
      <c r="K20">
        <f>'part b- no info'!$C$12</f>
        <v>0.5</v>
      </c>
      <c r="L20" t="s">
        <v>81</v>
      </c>
      <c r="M20">
        <v>0</v>
      </c>
      <c r="O20" t="str">
        <f>'part b- no info'!$D$12</f>
        <v>Burner Loss</v>
      </c>
    </row>
    <row r="21" spans="1:13" ht="12.75">
      <c r="A21">
        <f>'part b- no info'!$E$17</f>
        <v>24750</v>
      </c>
      <c r="B21" t="s">
        <v>63</v>
      </c>
      <c r="C21">
        <v>0</v>
      </c>
      <c r="H21" t="s">
        <v>28</v>
      </c>
      <c r="I21" t="s">
        <v>28</v>
      </c>
      <c r="J21">
        <f>'part b- no info'!$D$17</f>
        <v>24750</v>
      </c>
      <c r="K21">
        <f>'part b- no info'!$D$16</f>
        <v>0.185</v>
      </c>
      <c r="L21" t="s">
        <v>82</v>
      </c>
      <c r="M21">
        <v>0</v>
      </c>
    </row>
    <row r="22" spans="1:13" ht="12.75">
      <c r="A22">
        <f>'part b- no info'!$E$15</f>
        <v>22500</v>
      </c>
      <c r="B22" t="s">
        <v>62</v>
      </c>
      <c r="C22">
        <v>0</v>
      </c>
      <c r="H22" t="s">
        <v>28</v>
      </c>
      <c r="I22" t="s">
        <v>28</v>
      </c>
      <c r="J22">
        <f>'part b- no info'!$D$15</f>
        <v>22500</v>
      </c>
      <c r="K22">
        <f>'part b- no info'!$D$14</f>
        <v>0.63</v>
      </c>
      <c r="L22" t="s">
        <v>82</v>
      </c>
      <c r="M22">
        <v>0</v>
      </c>
    </row>
    <row r="23" spans="1:13" ht="12.75">
      <c r="A23">
        <f>'part b- no info'!$E$11</f>
        <v>20250</v>
      </c>
      <c r="B23" t="s">
        <v>61</v>
      </c>
      <c r="C23">
        <v>0</v>
      </c>
      <c r="H23" t="s">
        <v>28</v>
      </c>
      <c r="I23" t="s">
        <v>28</v>
      </c>
      <c r="J23">
        <f>'part b- no info'!$D$11</f>
        <v>20250</v>
      </c>
      <c r="K23">
        <f>'part b- no info'!$D$10</f>
        <v>0.185</v>
      </c>
      <c r="L23" t="s">
        <v>82</v>
      </c>
      <c r="M23">
        <v>0</v>
      </c>
    </row>
    <row r="24" spans="1:15" ht="12.75">
      <c r="A24">
        <f>'part b- no info'!$C$5</f>
        <v>25000</v>
      </c>
      <c r="B24" t="s">
        <v>2</v>
      </c>
      <c r="C24">
        <v>0</v>
      </c>
      <c r="I24" t="s">
        <v>28</v>
      </c>
      <c r="J24">
        <f>'part b- no info'!$B$5</f>
        <v>0</v>
      </c>
      <c r="L24" t="s">
        <v>83</v>
      </c>
      <c r="M24">
        <v>0</v>
      </c>
      <c r="O24" t="str">
        <f>'part b- no info'!$C$4</f>
        <v>Chance</v>
      </c>
    </row>
    <row r="25" spans="1:13" ht="12.75">
      <c r="A25">
        <f>'part b- no info'!$D$7</f>
        <v>0</v>
      </c>
      <c r="B25" t="s">
        <v>1</v>
      </c>
      <c r="C25">
        <v>0</v>
      </c>
      <c r="I25" t="s">
        <v>28</v>
      </c>
      <c r="J25">
        <f>'part b- no info'!$C$7</f>
        <v>0</v>
      </c>
      <c r="K25">
        <f>'part b- no info'!$C$6</f>
        <v>0.5</v>
      </c>
      <c r="L25" t="s">
        <v>84</v>
      </c>
      <c r="M25">
        <v>0</v>
      </c>
    </row>
    <row r="26" spans="1:13" ht="12.75">
      <c r="A26">
        <f>'part b- no info'!$D$3</f>
        <v>50000</v>
      </c>
      <c r="B26" t="s">
        <v>33</v>
      </c>
      <c r="C26">
        <v>0</v>
      </c>
      <c r="I26" t="s">
        <v>28</v>
      </c>
      <c r="J26">
        <f>'part b- no info'!$C$3</f>
        <v>50000</v>
      </c>
      <c r="K26">
        <f>'part b- no info'!$C$2</f>
        <v>0.5</v>
      </c>
      <c r="L26" t="s">
        <v>84</v>
      </c>
      <c r="M2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">
      <selection activeCell="A5" sqref="A5"/>
    </sheetView>
  </sheetViews>
  <sheetFormatPr defaultColWidth="9.140625" defaultRowHeight="12.75"/>
  <cols>
    <col min="1" max="1" width="19.00390625" style="0" customWidth="1"/>
    <col min="2" max="2" width="26.57421875" style="0" customWidth="1"/>
    <col min="3" max="3" width="18.421875" style="0" customWidth="1"/>
    <col min="4" max="6" width="16.7109375" style="0" customWidth="1"/>
  </cols>
  <sheetData>
    <row r="2" spans="2:6" ht="12.75">
      <c r="B2" s="9"/>
      <c r="C2" s="8">
        <v>0.5</v>
      </c>
      <c r="D2" s="2">
        <f>_XLL.TREEPROBABILITY(treeCalc_3!$F$2,16)</f>
        <v>0</v>
      </c>
      <c r="E2" s="9"/>
      <c r="F2" s="9"/>
    </row>
    <row r="3" spans="2:6" ht="12.75">
      <c r="B3" s="9"/>
      <c r="C3" s="4">
        <v>50000</v>
      </c>
      <c r="D3" s="2">
        <f>_XLL.TREEVALUE(treeCalc_3!$F$2,16)</f>
        <v>50000</v>
      </c>
      <c r="E3" s="9"/>
      <c r="F3" s="9"/>
    </row>
    <row r="4" spans="2:6" ht="12.75">
      <c r="B4" s="5" t="b">
        <f>_XLL.TREEDECISION(treeCalc_3!$F$2,14)</f>
        <v>0</v>
      </c>
      <c r="C4" s="7" t="s">
        <v>30</v>
      </c>
      <c r="D4" s="9"/>
      <c r="E4" s="9"/>
      <c r="F4" s="9"/>
    </row>
    <row r="5" spans="2:6" ht="12.75">
      <c r="B5" s="4">
        <f>_XLL.RISKAUTOVARY(0,-10,10)</f>
        <v>0</v>
      </c>
      <c r="C5" s="7">
        <f>_XLL.TREEVALUE(treeCalc_3!$F$2,14)</f>
        <v>25000</v>
      </c>
      <c r="D5" s="9"/>
      <c r="E5" s="9"/>
      <c r="F5" s="9"/>
    </row>
    <row r="6" spans="2:6" ht="12.75">
      <c r="B6" s="4"/>
      <c r="C6" s="8">
        <v>0.5</v>
      </c>
      <c r="D6" s="2">
        <f>_XLL.TREEPROBABILITY(treeCalc_3!$F$2,15)</f>
        <v>0</v>
      </c>
      <c r="E6" s="9"/>
      <c r="F6" s="9"/>
    </row>
    <row r="7" spans="2:6" ht="12.75">
      <c r="B7" s="4"/>
      <c r="C7" s="4">
        <v>0</v>
      </c>
      <c r="D7" s="2">
        <f>_XLL.TREEVALUE(treeCalc_3!$F$2,15)</f>
        <v>0</v>
      </c>
      <c r="E7" s="9"/>
      <c r="F7" s="9"/>
    </row>
    <row r="8" spans="2:6" ht="12.75">
      <c r="B8" s="3" t="s">
        <v>29</v>
      </c>
      <c r="C8" s="9"/>
      <c r="D8" s="9"/>
      <c r="E8" s="9"/>
      <c r="F8" s="9"/>
    </row>
    <row r="9" spans="2:6" ht="12.75">
      <c r="B9" s="3">
        <f>_XLL.TREEVALUE(treeCalc_3!$F$2,1)</f>
        <v>13750</v>
      </c>
      <c r="C9" s="9"/>
      <c r="D9" s="9"/>
      <c r="E9" s="9"/>
      <c r="F9" s="9"/>
    </row>
    <row r="10" spans="2:6" ht="12.75">
      <c r="B10" s="3"/>
      <c r="C10" s="9"/>
      <c r="D10" s="8">
        <v>0.185</v>
      </c>
      <c r="E10" s="2">
        <f>_XLL.TREEPROBABILITY(treeCalc_3!$F$2,13)</f>
        <v>0.0925</v>
      </c>
      <c r="F10" s="9"/>
    </row>
    <row r="11" spans="2:6" ht="12.75">
      <c r="B11" s="3"/>
      <c r="C11" s="9"/>
      <c r="D11" s="4">
        <f>15250+5000</f>
        <v>20250</v>
      </c>
      <c r="E11" s="2">
        <f>_XLL.TREEVALUE(treeCalc_3!$F$2,13)</f>
        <v>20250</v>
      </c>
      <c r="F11" s="9"/>
    </row>
    <row r="12" spans="2:6" ht="12.75">
      <c r="B12" s="3"/>
      <c r="C12" s="8">
        <v>0.5</v>
      </c>
      <c r="D12" s="7" t="s">
        <v>64</v>
      </c>
      <c r="E12" s="9"/>
      <c r="F12" s="9"/>
    </row>
    <row r="13" spans="2:6" ht="12.75">
      <c r="B13" s="3"/>
      <c r="C13" s="4"/>
      <c r="D13" s="7">
        <f>_XLL.TREEVALUE(treeCalc_3!$F$2,10)</f>
        <v>22500</v>
      </c>
      <c r="E13" s="9"/>
      <c r="F13" s="9"/>
    </row>
    <row r="14" spans="2:6" ht="12.75">
      <c r="B14" s="3"/>
      <c r="C14" s="4"/>
      <c r="D14" s="8">
        <v>0.63</v>
      </c>
      <c r="E14" s="2">
        <f>_XLL.TREEPROBABILITY(treeCalc_3!$F$2,12)</f>
        <v>0.315</v>
      </c>
      <c r="F14" s="9"/>
    </row>
    <row r="15" spans="2:6" ht="12.75">
      <c r="B15" s="3"/>
      <c r="C15" s="4"/>
      <c r="D15" s="4">
        <f>17500+5000</f>
        <v>22500</v>
      </c>
      <c r="E15" s="2">
        <f>_XLL.TREEVALUE(treeCalc_3!$F$2,12)</f>
        <v>22500</v>
      </c>
      <c r="F15" s="9"/>
    </row>
    <row r="16" spans="2:6" ht="12.75">
      <c r="B16" s="3"/>
      <c r="C16" s="4"/>
      <c r="D16" s="8">
        <v>0.185</v>
      </c>
      <c r="E16" s="2">
        <f>_XLL.TREEPROBABILITY(treeCalc_3!$F$2,11)</f>
        <v>0.0925</v>
      </c>
      <c r="F16" s="9"/>
    </row>
    <row r="17" spans="2:6" ht="12.75">
      <c r="B17" s="3"/>
      <c r="C17" s="4"/>
      <c r="D17" s="4">
        <f>19750+5000</f>
        <v>24750</v>
      </c>
      <c r="E17" s="2">
        <f>_XLL.TREEVALUE(treeCalc_3!$F$2,11)</f>
        <v>24750</v>
      </c>
      <c r="F17" s="9"/>
    </row>
    <row r="18" spans="2:6" ht="12.75">
      <c r="B18" s="5" t="b">
        <f>_XLL.TREEDECISION(treeCalc_3!$F$2,8)</f>
        <v>1</v>
      </c>
      <c r="C18" s="7" t="s">
        <v>30</v>
      </c>
      <c r="D18" s="9"/>
      <c r="E18" s="9"/>
      <c r="F18" s="9"/>
    </row>
    <row r="19" spans="2:6" ht="12.75">
      <c r="B19" s="4">
        <f>_XLL.RISKAUTOVARY(0,-10,10)</f>
        <v>0</v>
      </c>
      <c r="C19" s="7">
        <f>_XLL.TREEVALUE(treeCalc_3!$F$2,8)</f>
        <v>13750</v>
      </c>
      <c r="D19" s="9"/>
      <c r="E19" s="9"/>
      <c r="F19" s="9"/>
    </row>
    <row r="20" spans="2:6" ht="12.75">
      <c r="B20" s="4"/>
      <c r="C20" s="8">
        <v>0.5</v>
      </c>
      <c r="D20" s="2">
        <f>_XLL.TREEPROBABILITY(treeCalc_3!$F$2,9)</f>
        <v>0.5</v>
      </c>
      <c r="E20" s="9"/>
      <c r="F20" s="9"/>
    </row>
    <row r="21" spans="2:6" ht="12.75">
      <c r="B21" s="4"/>
      <c r="C21" s="4">
        <v>5000</v>
      </c>
      <c r="D21" s="2">
        <f>_XLL.TREEVALUE(treeCalc_3!$F$2,9)</f>
        <v>5000</v>
      </c>
      <c r="E21" s="9"/>
      <c r="F21" s="9"/>
    </row>
    <row r="22" spans="2:6" ht="12.75">
      <c r="B22" s="4"/>
      <c r="C22" s="4"/>
      <c r="D22" s="8">
        <v>0.185</v>
      </c>
      <c r="E22" s="2">
        <f>_XLL.TREEPROBABILITY(treeCalc_3!$F$2,7)</f>
        <v>0</v>
      </c>
      <c r="F22" s="9"/>
    </row>
    <row r="23" spans="2:6" ht="12.75">
      <c r="B23" s="4"/>
      <c r="C23" s="4"/>
      <c r="D23" s="4">
        <f>25250+2000</f>
        <v>27250</v>
      </c>
      <c r="E23" s="2">
        <f>_XLL.TREEVALUE(treeCalc_3!$F$2,7)</f>
        <v>27250</v>
      </c>
      <c r="F23" s="9"/>
    </row>
    <row r="24" spans="2:6" ht="12.75">
      <c r="B24" s="4"/>
      <c r="C24" s="8">
        <v>0.5</v>
      </c>
      <c r="D24" s="7" t="s">
        <v>65</v>
      </c>
      <c r="E24" s="9"/>
      <c r="F24" s="9"/>
    </row>
    <row r="25" spans="2:6" ht="12.75">
      <c r="B25" s="4"/>
      <c r="C25" s="4"/>
      <c r="D25" s="7">
        <f>_XLL.TREEVALUE(treeCalc_3!$F$2,4)</f>
        <v>29500</v>
      </c>
      <c r="E25" s="9"/>
      <c r="F25" s="9"/>
    </row>
    <row r="26" spans="2:6" ht="12.75">
      <c r="B26" s="4"/>
      <c r="C26" s="4"/>
      <c r="D26" s="8">
        <v>0.63</v>
      </c>
      <c r="E26" s="2">
        <f>_XLL.TREEPROBABILITY(treeCalc_3!$F$2,6)</f>
        <v>0</v>
      </c>
      <c r="F26" s="9"/>
    </row>
    <row r="27" spans="2:6" ht="12.75">
      <c r="B27" s="4"/>
      <c r="C27" s="4"/>
      <c r="D27" s="4">
        <f>27500+2000</f>
        <v>29500</v>
      </c>
      <c r="E27" s="2">
        <f>_XLL.TREEVALUE(treeCalc_3!$F$2,6)</f>
        <v>29500</v>
      </c>
      <c r="F27" s="9"/>
    </row>
    <row r="28" spans="2:6" ht="12.75">
      <c r="B28" s="4"/>
      <c r="C28" s="4"/>
      <c r="D28" s="8">
        <v>0.185</v>
      </c>
      <c r="E28" s="2">
        <f>_XLL.TREEPROBABILITY(treeCalc_3!$F$2,5)</f>
        <v>0</v>
      </c>
      <c r="F28" s="9"/>
    </row>
    <row r="29" spans="2:6" ht="12.75">
      <c r="B29" s="4"/>
      <c r="C29" s="4"/>
      <c r="D29" s="4">
        <f>29750+2000</f>
        <v>31750</v>
      </c>
      <c r="E29" s="2">
        <f>_XLL.TREEVALUE(treeCalc_3!$F$2,5)</f>
        <v>31750</v>
      </c>
      <c r="F29" s="9"/>
    </row>
    <row r="30" spans="2:6" ht="12.75">
      <c r="B30" s="6" t="b">
        <f>_XLL.TREEDECISION(treeCalc_3!$F$2,2)</f>
        <v>0</v>
      </c>
      <c r="C30" s="7" t="s">
        <v>30</v>
      </c>
      <c r="D30" s="9"/>
      <c r="E30" s="9"/>
      <c r="F30" s="9"/>
    </row>
    <row r="31" spans="2:6" ht="12.75">
      <c r="B31" s="4">
        <f>_XLL.RISKAUTOVARY(0,-10,10)</f>
        <v>0</v>
      </c>
      <c r="C31" s="7">
        <f>_XLL.TREEVALUE(treeCalc_3!$F$2,2)</f>
        <v>15750</v>
      </c>
      <c r="D31" s="9"/>
      <c r="E31" s="9"/>
      <c r="F31" s="9"/>
    </row>
    <row r="32" spans="2:6" ht="12.75">
      <c r="B32" s="4"/>
      <c r="C32" s="8">
        <v>0.5</v>
      </c>
      <c r="D32" s="2">
        <f>_XLL.TREEPROBABILITY(treeCalc_3!$F$2,3)</f>
        <v>0</v>
      </c>
      <c r="E32" s="9"/>
      <c r="F32" s="9"/>
    </row>
    <row r="33" spans="2:6" ht="12.75">
      <c r="B33" s="4"/>
      <c r="C33" s="4">
        <v>2000</v>
      </c>
      <c r="D33" s="2">
        <f>_XLL.TREEVALUE(treeCalc_3!$F$2,3)</f>
        <v>2000</v>
      </c>
      <c r="E33" s="9"/>
      <c r="F33" s="9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83"/>
  <sheetViews>
    <sheetView workbookViewId="0" topLeftCell="A1">
      <selection activeCell="B19" sqref="B19"/>
    </sheetView>
  </sheetViews>
  <sheetFormatPr defaultColWidth="9.140625" defaultRowHeight="12.75"/>
  <cols>
    <col min="1" max="1" width="20.00390625" style="0" customWidth="1"/>
    <col min="2" max="2" width="26.57421875" style="0" customWidth="1"/>
    <col min="3" max="3" width="18.421875" style="0" customWidth="1"/>
    <col min="4" max="4" width="16.7109375" style="0" customWidth="1"/>
    <col min="5" max="5" width="20.140625" style="0" customWidth="1"/>
    <col min="6" max="6" width="18.421875" style="0" customWidth="1"/>
    <col min="7" max="7" width="16.7109375" style="0" customWidth="1"/>
  </cols>
  <sheetData>
    <row r="1" s="9" customFormat="1" ht="11.25"/>
    <row r="2" spans="5:6" s="9" customFormat="1" ht="11.25">
      <c r="E2" s="5" t="b">
        <f>_XLL.TREEDECISION(treeCalc_2!$F$2,30)</f>
        <v>0</v>
      </c>
      <c r="F2" s="2">
        <f>_XLL.TREEPROBABILITY(treeCalc_2!$F$2,30)</f>
        <v>0</v>
      </c>
    </row>
    <row r="3" spans="5:6" s="9" customFormat="1" ht="11.25">
      <c r="E3" s="4">
        <f>0.5*50000+0.5*0</f>
        <v>25000</v>
      </c>
      <c r="F3" s="2">
        <f>_XLL.TREEVALUE(treeCalc_2!$F$2,30)</f>
        <v>25000</v>
      </c>
    </row>
    <row r="4" spans="4:5" s="9" customFormat="1" ht="11.25">
      <c r="D4" s="8">
        <v>0.185</v>
      </c>
      <c r="E4" s="3" t="s">
        <v>29</v>
      </c>
    </row>
    <row r="5" spans="4:5" s="9" customFormat="1" ht="11.25">
      <c r="D5" s="4"/>
      <c r="E5" s="3">
        <f>_XLL.TREEVALUE(treeCalc_2!$F$2,23)</f>
        <v>12625</v>
      </c>
    </row>
    <row r="6" spans="4:6" s="9" customFormat="1" ht="11.25">
      <c r="D6" s="4"/>
      <c r="E6" s="5" t="b">
        <f>_XLL.TREEDECISION(treeCalc_2!$F$2,31)</f>
        <v>1</v>
      </c>
      <c r="F6" s="2">
        <f>_XLL.TREEPROBABILITY(treeCalc_2!$F$2,31)</f>
        <v>0.034225</v>
      </c>
    </row>
    <row r="7" spans="4:6" s="9" customFormat="1" ht="11.25">
      <c r="D7" s="4"/>
      <c r="E7" s="4">
        <f>0.5*20250+0.5*5000</f>
        <v>12625</v>
      </c>
      <c r="F7" s="2">
        <f>_XLL.TREEVALUE(treeCalc_2!$F$2,31)</f>
        <v>12625</v>
      </c>
    </row>
    <row r="8" spans="4:6" s="9" customFormat="1" ht="11.25">
      <c r="D8" s="4"/>
      <c r="E8" s="6" t="b">
        <f>_XLL.TREEDECISION(treeCalc_2!$F$2,32)</f>
        <v>0</v>
      </c>
      <c r="F8" s="2">
        <f>_XLL.TREEPROBABILITY(treeCalc_2!$F$2,32)</f>
        <v>0</v>
      </c>
    </row>
    <row r="9" spans="4:6" s="9" customFormat="1" ht="11.25">
      <c r="D9" s="4"/>
      <c r="E9" s="4">
        <f>0.5*27250+0.5*2000</f>
        <v>14625</v>
      </c>
      <c r="F9" s="2">
        <f>_XLL.TREEVALUE(treeCalc_2!$F$2,32)</f>
        <v>14625</v>
      </c>
    </row>
    <row r="10" spans="3:4" s="9" customFormat="1" ht="11.25">
      <c r="C10" s="8">
        <v>0.185</v>
      </c>
      <c r="D10" s="7" t="s">
        <v>65</v>
      </c>
    </row>
    <row r="11" spans="3:4" s="9" customFormat="1" ht="11.25">
      <c r="C11" s="4"/>
      <c r="D11" s="7">
        <f>_XLL.TREEVALUE(treeCalc_2!$F$2,20)</f>
        <v>12625</v>
      </c>
    </row>
    <row r="12" spans="3:6" s="9" customFormat="1" ht="11.25">
      <c r="C12" s="4"/>
      <c r="D12" s="7"/>
      <c r="E12" s="5" t="b">
        <f>_XLL.TREEDECISION(treeCalc_2!$F$2,15)</f>
        <v>0</v>
      </c>
      <c r="F12" s="2">
        <f>_XLL.TREEPROBABILITY(treeCalc_2!$F$2,15)</f>
        <v>0</v>
      </c>
    </row>
    <row r="13" spans="3:6" s="9" customFormat="1" ht="11.25">
      <c r="C13" s="4"/>
      <c r="D13" s="7"/>
      <c r="E13" s="4">
        <f>0.5*50000+0.5*0</f>
        <v>25000</v>
      </c>
      <c r="F13" s="2">
        <f>_XLL.TREEVALUE(treeCalc_2!$F$2,15)</f>
        <v>25000</v>
      </c>
    </row>
    <row r="14" spans="3:5" s="9" customFormat="1" ht="11.25">
      <c r="C14" s="4"/>
      <c r="D14" s="8">
        <v>0.63</v>
      </c>
      <c r="E14" s="3" t="s">
        <v>29</v>
      </c>
    </row>
    <row r="15" spans="3:5" s="9" customFormat="1" ht="11.25">
      <c r="C15" s="4"/>
      <c r="D15" s="4"/>
      <c r="E15" s="3">
        <f>_XLL.TREEVALUE(treeCalc_2!$F$2,22)</f>
        <v>12625</v>
      </c>
    </row>
    <row r="16" spans="3:6" s="9" customFormat="1" ht="11.25">
      <c r="C16" s="4"/>
      <c r="D16" s="4"/>
      <c r="E16" s="5" t="b">
        <f>_XLL.TREEDECISION(treeCalc_2!$F$2,12)</f>
        <v>1</v>
      </c>
      <c r="F16" s="2">
        <f>_XLL.TREEPROBABILITY(treeCalc_2!$F$2,12)</f>
        <v>0.11655</v>
      </c>
    </row>
    <row r="17" spans="3:6" s="9" customFormat="1" ht="11.25">
      <c r="C17" s="4"/>
      <c r="D17" s="4"/>
      <c r="E17" s="4">
        <f>0.5*5000+0.5*20250</f>
        <v>12625</v>
      </c>
      <c r="F17" s="2">
        <f>_XLL.TREEVALUE(treeCalc_2!$F$2,12)</f>
        <v>12625</v>
      </c>
    </row>
    <row r="18" spans="3:6" s="9" customFormat="1" ht="11.25">
      <c r="C18" s="4"/>
      <c r="D18" s="4"/>
      <c r="E18" s="6" t="b">
        <f>_XLL.TREEDECISION(treeCalc_2!$F$2,8)</f>
        <v>0</v>
      </c>
      <c r="F18" s="2">
        <f>_XLL.TREEPROBABILITY(treeCalc_2!$F$2,8)</f>
        <v>0</v>
      </c>
    </row>
    <row r="19" spans="3:6" s="9" customFormat="1" ht="11.25">
      <c r="C19" s="4"/>
      <c r="D19" s="4"/>
      <c r="E19" s="4">
        <f>0.5*2000+0.5*29500</f>
        <v>15750</v>
      </c>
      <c r="F19" s="2">
        <f>_XLL.TREEVALUE(treeCalc_2!$F$2,8)</f>
        <v>15750</v>
      </c>
    </row>
    <row r="20" spans="3:6" s="9" customFormat="1" ht="11.25">
      <c r="C20" s="4"/>
      <c r="D20" s="4"/>
      <c r="E20" s="5" t="b">
        <f>_XLL.TREEDECISION(treeCalc_2!$F$2,39)</f>
        <v>0</v>
      </c>
      <c r="F20" s="2">
        <f>_XLL.TREEPROBABILITY(treeCalc_2!$F$2,39)</f>
        <v>0</v>
      </c>
    </row>
    <row r="21" spans="3:6" s="9" customFormat="1" ht="11.25">
      <c r="C21" s="4"/>
      <c r="D21" s="4"/>
      <c r="E21" s="4">
        <f>0.5*50000+0.5*0</f>
        <v>25000</v>
      </c>
      <c r="F21" s="2">
        <f>_XLL.TREEVALUE(treeCalc_2!$F$2,39)</f>
        <v>25000</v>
      </c>
    </row>
    <row r="22" spans="3:5" s="9" customFormat="1" ht="11.25">
      <c r="C22" s="4"/>
      <c r="D22" s="8">
        <v>0.185</v>
      </c>
      <c r="E22" s="3" t="s">
        <v>29</v>
      </c>
    </row>
    <row r="23" spans="3:5" s="9" customFormat="1" ht="11.25">
      <c r="C23" s="4"/>
      <c r="D23" s="4"/>
      <c r="E23" s="3">
        <f>_XLL.TREEVALUE(treeCalc_2!$F$2,21)</f>
        <v>12625</v>
      </c>
    </row>
    <row r="24" spans="3:6" s="9" customFormat="1" ht="11.25">
      <c r="C24" s="4"/>
      <c r="D24" s="4"/>
      <c r="E24" s="5" t="b">
        <f>_XLL.TREEDECISION(treeCalc_2!$F$2,36)</f>
        <v>1</v>
      </c>
      <c r="F24" s="2">
        <f>_XLL.TREEPROBABILITY(treeCalc_2!$F$2,36)</f>
        <v>0.034225</v>
      </c>
    </row>
    <row r="25" spans="3:6" s="9" customFormat="1" ht="11.25">
      <c r="C25" s="4"/>
      <c r="D25" s="4"/>
      <c r="E25" s="4">
        <f>0.5*20250+0.5*5000</f>
        <v>12625</v>
      </c>
      <c r="F25" s="2">
        <f>_XLL.TREEVALUE(treeCalc_2!$F$2,36)</f>
        <v>12625</v>
      </c>
    </row>
    <row r="26" spans="3:6" s="9" customFormat="1" ht="11.25">
      <c r="C26" s="4"/>
      <c r="D26" s="4"/>
      <c r="E26" s="6" t="b">
        <f>_XLL.TREEDECISION(treeCalc_2!$F$2,33)</f>
        <v>0</v>
      </c>
      <c r="F26" s="2">
        <f>_XLL.TREEPROBABILITY(treeCalc_2!$F$2,33)</f>
        <v>0</v>
      </c>
    </row>
    <row r="27" spans="3:6" s="9" customFormat="1" ht="11.25">
      <c r="C27" s="4"/>
      <c r="D27" s="4"/>
      <c r="E27" s="4">
        <f>0.5*2000+0.5*31750</f>
        <v>16875</v>
      </c>
      <c r="F27" s="2">
        <f>_XLL.TREEVALUE(treeCalc_2!$F$2,33)</f>
        <v>16875</v>
      </c>
    </row>
    <row r="28" spans="2:3" s="9" customFormat="1" ht="11.25">
      <c r="B28" s="5" t="b">
        <f>_XLL.TREEDECISION(treeCalc_2!$F$2,11)</f>
        <v>1</v>
      </c>
      <c r="C28" s="7" t="s">
        <v>64</v>
      </c>
    </row>
    <row r="29" spans="2:3" s="9" customFormat="1" ht="11.25">
      <c r="B29" s="4">
        <v>0</v>
      </c>
      <c r="C29" s="7">
        <f>_XLL.TREEVALUE(treeCalc_2!$F$2,11)</f>
        <v>13741.44375</v>
      </c>
    </row>
    <row r="30" spans="2:6" s="9" customFormat="1" ht="11.25">
      <c r="B30" s="4"/>
      <c r="C30" s="7"/>
      <c r="E30" s="5" t="b">
        <f>_XLL.TREEDECISION(treeCalc_2!$F$2,48)</f>
        <v>0</v>
      </c>
      <c r="F30" s="2">
        <f>_XLL.TREEPROBABILITY(treeCalc_2!$F$2,48)</f>
        <v>0</v>
      </c>
    </row>
    <row r="31" spans="2:6" s="9" customFormat="1" ht="11.25">
      <c r="B31" s="4"/>
      <c r="C31" s="7"/>
      <c r="E31" s="4">
        <f>0.5*0+0.5*50000</f>
        <v>25000</v>
      </c>
      <c r="F31" s="2">
        <f>_XLL.TREEVALUE(treeCalc_2!$F$2,48)</f>
        <v>25000</v>
      </c>
    </row>
    <row r="32" spans="2:5" s="9" customFormat="1" ht="11.25">
      <c r="B32" s="4"/>
      <c r="C32" s="7"/>
      <c r="D32" s="8">
        <v>0.185</v>
      </c>
      <c r="E32" s="3" t="s">
        <v>29</v>
      </c>
    </row>
    <row r="33" spans="2:5" s="9" customFormat="1" ht="11.25">
      <c r="B33" s="4"/>
      <c r="C33" s="7"/>
      <c r="D33" s="4"/>
      <c r="E33" s="3">
        <f>_XLL.TREEVALUE(treeCalc_2!$F$2,26)</f>
        <v>13750</v>
      </c>
    </row>
    <row r="34" spans="2:6" s="9" customFormat="1" ht="11.25">
      <c r="B34" s="4"/>
      <c r="C34" s="7"/>
      <c r="D34" s="4"/>
      <c r="E34" s="5" t="b">
        <f>_XLL.TREEDECISION(treeCalc_2!$F$2,45)</f>
        <v>1</v>
      </c>
      <c r="F34" s="2">
        <f>_XLL.TREEPROBABILITY(treeCalc_2!$F$2,45)</f>
        <v>0.11655</v>
      </c>
    </row>
    <row r="35" spans="2:6" s="9" customFormat="1" ht="11.25">
      <c r="B35" s="4"/>
      <c r="C35" s="7"/>
      <c r="D35" s="4"/>
      <c r="E35" s="4">
        <f>0.5*5000+0.5*22500</f>
        <v>13750</v>
      </c>
      <c r="F35" s="2">
        <f>_XLL.TREEVALUE(treeCalc_2!$F$2,45)</f>
        <v>13750</v>
      </c>
    </row>
    <row r="36" spans="2:6" s="9" customFormat="1" ht="11.25">
      <c r="B36" s="4"/>
      <c r="C36" s="7"/>
      <c r="D36" s="4"/>
      <c r="E36" s="6" t="b">
        <f>_XLL.TREEDECISION(treeCalc_2!$F$2,42)</f>
        <v>0</v>
      </c>
      <c r="F36" s="2">
        <f>_XLL.TREEPROBABILITY(treeCalc_2!$F$2,42)</f>
        <v>0</v>
      </c>
    </row>
    <row r="37" spans="2:6" s="9" customFormat="1" ht="11.25">
      <c r="B37" s="4"/>
      <c r="C37" s="7"/>
      <c r="D37" s="4"/>
      <c r="E37" s="4">
        <f>0.5*2000+0.5*27250</f>
        <v>14625</v>
      </c>
      <c r="F37" s="2">
        <f>_XLL.TREEVALUE(treeCalc_2!$F$2,42)</f>
        <v>14625</v>
      </c>
    </row>
    <row r="38" spans="2:4" s="9" customFormat="1" ht="11.25">
      <c r="B38" s="4"/>
      <c r="C38" s="8">
        <v>0.63</v>
      </c>
      <c r="D38" s="7" t="s">
        <v>65</v>
      </c>
    </row>
    <row r="39" spans="2:4" s="9" customFormat="1" ht="11.25">
      <c r="B39" s="4"/>
      <c r="C39" s="4"/>
      <c r="D39" s="7">
        <f>_XLL.TREEVALUE(treeCalc_2!$F$2,19)</f>
        <v>13750</v>
      </c>
    </row>
    <row r="40" spans="2:6" s="9" customFormat="1" ht="11.25">
      <c r="B40" s="4"/>
      <c r="C40" s="4"/>
      <c r="D40" s="7"/>
      <c r="E40" s="5" t="b">
        <f>_XLL.TREEDECISION(treeCalc_2!$F$2,9)</f>
        <v>0</v>
      </c>
      <c r="F40" s="2">
        <f>_XLL.TREEPROBABILITY(treeCalc_2!$F$2,9)</f>
        <v>0</v>
      </c>
    </row>
    <row r="41" spans="2:6" s="9" customFormat="1" ht="11.25">
      <c r="B41" s="4"/>
      <c r="C41" s="4"/>
      <c r="D41" s="7"/>
      <c r="E41" s="4">
        <f>0.5*50000+0.5*0</f>
        <v>25000</v>
      </c>
      <c r="F41" s="2">
        <f>_XLL.TREEVALUE(treeCalc_2!$F$2,9)</f>
        <v>25000</v>
      </c>
    </row>
    <row r="42" spans="2:5" s="9" customFormat="1" ht="11.25">
      <c r="B42" s="4"/>
      <c r="C42" s="4"/>
      <c r="D42" s="8">
        <v>0.63</v>
      </c>
      <c r="E42" s="3" t="s">
        <v>29</v>
      </c>
    </row>
    <row r="43" spans="2:5" s="9" customFormat="1" ht="11.25">
      <c r="B43" s="4"/>
      <c r="C43" s="4"/>
      <c r="D43" s="4"/>
      <c r="E43" s="3">
        <f>_XLL.TREEVALUE(treeCalc_2!$F$2,25)</f>
        <v>13750</v>
      </c>
    </row>
    <row r="44" spans="2:6" s="9" customFormat="1" ht="11.25">
      <c r="B44" s="4"/>
      <c r="C44" s="4"/>
      <c r="D44" s="4"/>
      <c r="E44" s="5" t="b">
        <f>_XLL.TREEDECISION(treeCalc_2!$F$2,5)</f>
        <v>1</v>
      </c>
      <c r="F44" s="2">
        <f>_XLL.TREEPROBABILITY(treeCalc_2!$F$2,5)</f>
        <v>0.39690000000000003</v>
      </c>
    </row>
    <row r="45" spans="2:6" s="9" customFormat="1" ht="11.25">
      <c r="B45" s="4"/>
      <c r="C45" s="4"/>
      <c r="D45" s="4"/>
      <c r="E45" s="4">
        <f>0.5*22500+0.5*5000</f>
        <v>13750</v>
      </c>
      <c r="F45" s="2">
        <f>_XLL.TREEVALUE(treeCalc_2!$F$2,5)</f>
        <v>13750</v>
      </c>
    </row>
    <row r="46" spans="2:6" s="9" customFormat="1" ht="11.25">
      <c r="B46" s="4"/>
      <c r="C46" s="4"/>
      <c r="D46" s="4"/>
      <c r="E46" s="6" t="b">
        <f>_XLL.TREEDECISION(treeCalc_2!$F$2,2)</f>
        <v>0</v>
      </c>
      <c r="F46" s="2">
        <f>_XLL.TREEPROBABILITY(treeCalc_2!$F$2,2)</f>
        <v>0</v>
      </c>
    </row>
    <row r="47" spans="2:6" s="9" customFormat="1" ht="11.25">
      <c r="B47" s="4"/>
      <c r="C47" s="4"/>
      <c r="D47" s="4"/>
      <c r="E47" s="4">
        <f>0.5*2000+0.5*29500</f>
        <v>15750</v>
      </c>
      <c r="F47" s="2">
        <f>_XLL.TREEVALUE(treeCalc_2!$F$2,2)</f>
        <v>15750</v>
      </c>
    </row>
    <row r="48" spans="2:6" s="9" customFormat="1" ht="11.25">
      <c r="B48" s="4"/>
      <c r="C48" s="4"/>
      <c r="D48" s="4"/>
      <c r="E48" s="5" t="b">
        <f>_XLL.TREEDECISION(treeCalc_2!$F$2,38)</f>
        <v>0</v>
      </c>
      <c r="F48" s="2">
        <f>_XLL.TREEPROBABILITY(treeCalc_2!$F$2,38)</f>
        <v>0</v>
      </c>
    </row>
    <row r="49" spans="2:6" s="9" customFormat="1" ht="11.25">
      <c r="B49" s="4"/>
      <c r="C49" s="4"/>
      <c r="D49" s="4"/>
      <c r="E49" s="4">
        <f>0.5*50000+0.5*0</f>
        <v>25000</v>
      </c>
      <c r="F49" s="2">
        <f>_XLL.TREEVALUE(treeCalc_2!$F$2,38)</f>
        <v>25000</v>
      </c>
    </row>
    <row r="50" spans="2:5" s="9" customFormat="1" ht="11.25">
      <c r="B50" s="4"/>
      <c r="C50" s="4"/>
      <c r="D50" s="8">
        <v>0.185</v>
      </c>
      <c r="E50" s="3" t="s">
        <v>29</v>
      </c>
    </row>
    <row r="51" spans="2:5" s="9" customFormat="1" ht="11.25">
      <c r="B51" s="4"/>
      <c r="C51" s="4"/>
      <c r="D51" s="4"/>
      <c r="E51" s="3">
        <f>_XLL.TREEVALUE(treeCalc_2!$F$2,24)</f>
        <v>13750</v>
      </c>
    </row>
    <row r="52" spans="2:6" s="9" customFormat="1" ht="11.25">
      <c r="B52" s="4"/>
      <c r="C52" s="4"/>
      <c r="D52" s="4"/>
      <c r="E52" s="5" t="b">
        <f>_XLL.TREEDECISION(treeCalc_2!$F$2,34)</f>
        <v>1</v>
      </c>
      <c r="F52" s="2">
        <f>_XLL.TREEPROBABILITY(treeCalc_2!$F$2,34)</f>
        <v>0.11655</v>
      </c>
    </row>
    <row r="53" spans="2:6" s="9" customFormat="1" ht="11.25">
      <c r="B53" s="4"/>
      <c r="C53" s="4"/>
      <c r="D53" s="4"/>
      <c r="E53" s="4">
        <f>0.5*5000+0.5*22500</f>
        <v>13750</v>
      </c>
      <c r="F53" s="2">
        <f>_XLL.TREEVALUE(treeCalc_2!$F$2,34)</f>
        <v>13750</v>
      </c>
    </row>
    <row r="54" spans="2:6" s="9" customFormat="1" ht="11.25">
      <c r="B54" s="4"/>
      <c r="C54" s="4"/>
      <c r="D54" s="4"/>
      <c r="E54" s="6" t="b">
        <f>_XLL.TREEDECISION(treeCalc_2!$F$2,14)</f>
        <v>0</v>
      </c>
      <c r="F54" s="2">
        <f>_XLL.TREEPROBABILITY(treeCalc_2!$F$2,14)</f>
        <v>0</v>
      </c>
    </row>
    <row r="55" spans="2:6" s="9" customFormat="1" ht="11.25">
      <c r="B55" s="4"/>
      <c r="C55" s="4"/>
      <c r="D55" s="4"/>
      <c r="E55" s="4">
        <f>0.5*2000+0.5*31750</f>
        <v>16875</v>
      </c>
      <c r="F55" s="2">
        <f>_XLL.TREEVALUE(treeCalc_2!$F$2,14)</f>
        <v>16875</v>
      </c>
    </row>
    <row r="56" spans="2:6" s="9" customFormat="1" ht="11.25">
      <c r="B56" s="4"/>
      <c r="C56" s="4"/>
      <c r="D56" s="4"/>
      <c r="E56" s="5" t="b">
        <f>_XLL.TREEDECISION(treeCalc_2!$F$2,57)</f>
        <v>0</v>
      </c>
      <c r="F56" s="2">
        <f>_XLL.TREEPROBABILITY(treeCalc_2!$F$2,57)</f>
        <v>0</v>
      </c>
    </row>
    <row r="57" spans="2:6" s="9" customFormat="1" ht="11.25">
      <c r="B57" s="4"/>
      <c r="C57" s="4"/>
      <c r="D57" s="4"/>
      <c r="E57" s="4">
        <f>0.5*50000+0.5*0</f>
        <v>25000</v>
      </c>
      <c r="F57" s="2">
        <f>_XLL.TREEVALUE(treeCalc_2!$F$2,57)</f>
        <v>25000</v>
      </c>
    </row>
    <row r="58" spans="2:5" s="9" customFormat="1" ht="11.25">
      <c r="B58" s="4"/>
      <c r="C58" s="4"/>
      <c r="D58" s="8">
        <v>0.185</v>
      </c>
      <c r="E58" s="3" t="s">
        <v>29</v>
      </c>
    </row>
    <row r="59" spans="2:5" s="9" customFormat="1" ht="11.25">
      <c r="B59" s="4"/>
      <c r="C59" s="4"/>
      <c r="D59" s="4"/>
      <c r="E59" s="3">
        <f>_XLL.TREEVALUE(treeCalc_2!$F$2,29)</f>
        <v>14625</v>
      </c>
    </row>
    <row r="60" spans="2:6" s="9" customFormat="1" ht="11.25">
      <c r="B60" s="4"/>
      <c r="C60" s="4"/>
      <c r="D60" s="4"/>
      <c r="E60" s="5" t="b">
        <f>_XLL.TREEDECISION(treeCalc_2!$F$2,54)</f>
        <v>0</v>
      </c>
      <c r="F60" s="2">
        <f>_XLL.TREEPROBABILITY(treeCalc_2!$F$2,54)</f>
        <v>0</v>
      </c>
    </row>
    <row r="61" spans="2:6" s="9" customFormat="1" ht="11.25">
      <c r="B61" s="4"/>
      <c r="C61" s="4"/>
      <c r="D61" s="4"/>
      <c r="E61" s="4">
        <f>0.5*5000+0.5*24750</f>
        <v>14875</v>
      </c>
      <c r="F61" s="2">
        <f>_XLL.TREEVALUE(treeCalc_2!$F$2,54)</f>
        <v>14875</v>
      </c>
    </row>
    <row r="62" spans="2:6" s="9" customFormat="1" ht="11.25">
      <c r="B62" s="4"/>
      <c r="C62" s="4"/>
      <c r="D62" s="4"/>
      <c r="E62" s="6" t="b">
        <f>_XLL.TREEDECISION(treeCalc_2!$F$2,51)</f>
        <v>1</v>
      </c>
      <c r="F62" s="2">
        <f>_XLL.TREEPROBABILITY(treeCalc_2!$F$2,51)</f>
        <v>0.034225</v>
      </c>
    </row>
    <row r="63" spans="2:6" s="9" customFormat="1" ht="11.25">
      <c r="B63" s="4"/>
      <c r="C63" s="4"/>
      <c r="D63" s="4"/>
      <c r="E63" s="4">
        <f>0.5*2000+0.5*27250</f>
        <v>14625</v>
      </c>
      <c r="F63" s="2">
        <f>_XLL.TREEVALUE(treeCalc_2!$F$2,51)</f>
        <v>14625</v>
      </c>
    </row>
    <row r="64" spans="2:4" s="9" customFormat="1" ht="11.25">
      <c r="B64" s="4"/>
      <c r="C64" s="8">
        <v>0.185</v>
      </c>
      <c r="D64" s="7" t="s">
        <v>65</v>
      </c>
    </row>
    <row r="65" spans="2:4" s="9" customFormat="1" ht="11.25">
      <c r="B65" s="4"/>
      <c r="C65" s="4"/>
      <c r="D65" s="7">
        <f>_XLL.TREEVALUE(treeCalc_2!$F$2,18)</f>
        <v>14828.75</v>
      </c>
    </row>
    <row r="66" spans="2:6" s="9" customFormat="1" ht="11.25">
      <c r="B66" s="4"/>
      <c r="C66" s="4"/>
      <c r="D66" s="7"/>
      <c r="E66" s="5" t="b">
        <f>_XLL.TREEDECISION(treeCalc_2!$F$2,16)</f>
        <v>0</v>
      </c>
      <c r="F66" s="2">
        <f>_XLL.TREEPROBABILITY(treeCalc_2!$F$2,16)</f>
        <v>0</v>
      </c>
    </row>
    <row r="67" spans="2:6" s="9" customFormat="1" ht="11.25">
      <c r="B67" s="4"/>
      <c r="C67" s="4"/>
      <c r="D67" s="7"/>
      <c r="E67" s="4">
        <f>0.5*50000+0.5*0</f>
        <v>25000</v>
      </c>
      <c r="F67" s="2">
        <f>_XLL.TREEVALUE(treeCalc_2!$F$2,16)</f>
        <v>25000</v>
      </c>
    </row>
    <row r="68" spans="2:5" s="9" customFormat="1" ht="11.25">
      <c r="B68" s="4"/>
      <c r="C68" s="4"/>
      <c r="D68" s="8">
        <v>0.63</v>
      </c>
      <c r="E68" s="3" t="s">
        <v>29</v>
      </c>
    </row>
    <row r="69" spans="2:5" s="9" customFormat="1" ht="11.25">
      <c r="B69" s="4"/>
      <c r="C69" s="4"/>
      <c r="D69" s="4"/>
      <c r="E69" s="3">
        <f>_XLL.TREEVALUE(treeCalc_2!$F$2,28)</f>
        <v>14875</v>
      </c>
    </row>
    <row r="70" spans="2:6" s="9" customFormat="1" ht="11.25">
      <c r="B70" s="4"/>
      <c r="C70" s="4"/>
      <c r="D70" s="4"/>
      <c r="E70" s="5" t="b">
        <f>_XLL.TREEDECISION(treeCalc_2!$F$2,7)</f>
        <v>1</v>
      </c>
      <c r="F70" s="2">
        <f>_XLL.TREEPROBABILITY(treeCalc_2!$F$2,7)</f>
        <v>0.11655</v>
      </c>
    </row>
    <row r="71" spans="2:6" s="9" customFormat="1" ht="11.25">
      <c r="B71" s="4"/>
      <c r="C71" s="4"/>
      <c r="D71" s="4"/>
      <c r="E71" s="4">
        <f>0.5*5000+0.5*24750</f>
        <v>14875</v>
      </c>
      <c r="F71" s="2">
        <f>_XLL.TREEVALUE(treeCalc_2!$F$2,7)</f>
        <v>14875</v>
      </c>
    </row>
    <row r="72" spans="2:6" s="9" customFormat="1" ht="11.25">
      <c r="B72" s="4"/>
      <c r="C72" s="4"/>
      <c r="D72" s="4"/>
      <c r="E72" s="6" t="b">
        <f>_XLL.TREEDECISION(treeCalc_2!$F$2,3)</f>
        <v>0</v>
      </c>
      <c r="F72" s="2">
        <f>_XLL.TREEPROBABILITY(treeCalc_2!$F$2,3)</f>
        <v>0</v>
      </c>
    </row>
    <row r="73" spans="2:6" s="9" customFormat="1" ht="11.25">
      <c r="B73" s="4"/>
      <c r="C73" s="4"/>
      <c r="D73" s="4"/>
      <c r="E73" s="4">
        <f>0.5*2000+0.5*29500</f>
        <v>15750</v>
      </c>
      <c r="F73" s="2">
        <f>_XLL.TREEVALUE(treeCalc_2!$F$2,3)</f>
        <v>15750</v>
      </c>
    </row>
    <row r="74" spans="2:6" s="9" customFormat="1" ht="11.25">
      <c r="B74" s="4"/>
      <c r="C74" s="4"/>
      <c r="D74" s="4"/>
      <c r="E74" s="5" t="b">
        <f>_XLL.TREEDECISION(treeCalc_2!$F$2,10)</f>
        <v>0</v>
      </c>
      <c r="F74" s="2">
        <f>_XLL.TREEPROBABILITY(treeCalc_2!$F$2,10)</f>
        <v>0</v>
      </c>
    </row>
    <row r="75" spans="2:6" s="9" customFormat="1" ht="11.25">
      <c r="B75" s="4"/>
      <c r="C75" s="4"/>
      <c r="D75" s="4"/>
      <c r="E75" s="4">
        <f>0.5*50000+0.5*0</f>
        <v>25000</v>
      </c>
      <c r="F75" s="2">
        <f>_XLL.TREEVALUE(treeCalc_2!$F$2,10)</f>
        <v>25000</v>
      </c>
    </row>
    <row r="76" spans="2:5" s="9" customFormat="1" ht="11.25">
      <c r="B76" s="4"/>
      <c r="C76" s="4"/>
      <c r="D76" s="8">
        <v>0.185</v>
      </c>
      <c r="E76" s="3" t="s">
        <v>29</v>
      </c>
    </row>
    <row r="77" spans="2:5" s="9" customFormat="1" ht="11.25">
      <c r="B77" s="4"/>
      <c r="C77" s="4"/>
      <c r="D77" s="4"/>
      <c r="E77" s="3">
        <f>_XLL.TREEVALUE(treeCalc_2!$F$2,27)</f>
        <v>14875</v>
      </c>
    </row>
    <row r="78" spans="2:6" s="9" customFormat="1" ht="11.25">
      <c r="B78" s="4"/>
      <c r="C78" s="4"/>
      <c r="D78" s="4"/>
      <c r="E78" s="5" t="b">
        <f>_XLL.TREEDECISION(treeCalc_2!$F$2,6)</f>
        <v>1</v>
      </c>
      <c r="F78" s="2">
        <f>_XLL.TREEPROBABILITY(treeCalc_2!$F$2,6)</f>
        <v>0.034225</v>
      </c>
    </row>
    <row r="79" spans="2:6" s="9" customFormat="1" ht="11.25">
      <c r="B79" s="4"/>
      <c r="C79" s="4"/>
      <c r="D79" s="4"/>
      <c r="E79" s="4">
        <f>0.5*5000+0.5*24750</f>
        <v>14875</v>
      </c>
      <c r="F79" s="2">
        <f>_XLL.TREEVALUE(treeCalc_2!$F$2,6)</f>
        <v>14875</v>
      </c>
    </row>
    <row r="80" spans="2:6" s="9" customFormat="1" ht="11.25">
      <c r="B80" s="4"/>
      <c r="C80" s="4"/>
      <c r="D80" s="4"/>
      <c r="E80" s="6" t="b">
        <f>_XLL.TREEDECISION(treeCalc_2!$F$2,4)</f>
        <v>0</v>
      </c>
      <c r="F80" s="2">
        <f>_XLL.TREEPROBABILITY(treeCalc_2!$F$2,4)</f>
        <v>0</v>
      </c>
    </row>
    <row r="81" spans="2:6" s="9" customFormat="1" ht="11.25">
      <c r="B81" s="4"/>
      <c r="C81" s="4"/>
      <c r="D81" s="4"/>
      <c r="E81" s="4">
        <f>0.5*2000+0.5*31750</f>
        <v>16875</v>
      </c>
      <c r="F81" s="2">
        <f>_XLL.TREEVALUE(treeCalc_2!$F$2,4)</f>
        <v>16875</v>
      </c>
    </row>
    <row r="82" s="9" customFormat="1" ht="11.25">
      <c r="B82" s="3" t="s">
        <v>29</v>
      </c>
    </row>
    <row r="83" s="9" customFormat="1" ht="11.25">
      <c r="B83" s="3">
        <f>_XLL.TREEVALUE(treeCalc_2!$F$2,1)</f>
        <v>13741.44375</v>
      </c>
    </row>
    <row r="84" s="9" customFormat="1" ht="11.25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Dillon</dc:creator>
  <cp:keywords/>
  <dc:description/>
  <cp:lastModifiedBy>Robin Dillon</cp:lastModifiedBy>
  <dcterms:created xsi:type="dcterms:W3CDTF">2001-02-26T17:46:25Z</dcterms:created>
  <dcterms:modified xsi:type="dcterms:W3CDTF">2001-04-08T01:04:18Z</dcterms:modified>
  <cp:category/>
  <cp:version/>
  <cp:contentType/>
  <cp:contentStatus/>
</cp:coreProperties>
</file>